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wdp" ContentType="image/vnd.ms-photo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0" yWindow="0" windowWidth="23920" windowHeight="14460" tabRatio="500" activeTab="2"/>
  </bookViews>
  <sheets>
    <sheet name="Class Details" sheetId="5" r:id="rId1"/>
    <sheet name="Results" sheetId="2" r:id="rId2"/>
    <sheet name="Graphed Results" sheetId="4" r:id="rId3"/>
    <sheet name="asTTle" sheetId="1" r:id="rId4"/>
  </sheets>
  <definedNames>
    <definedName name="grade">Results!$AA$5:$AA$30</definedName>
    <definedName name="Students">Results!$D$5:$D$30</definedName>
    <definedName name="test">Results!$AH$3:$AH$5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8" i="5" l="1"/>
  <c r="D8" i="2"/>
  <c r="Y8" i="2"/>
  <c r="Y31" i="2"/>
  <c r="V5" i="1"/>
  <c r="B3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V3" i="1"/>
  <c r="W5" i="1"/>
  <c r="X5" i="1"/>
  <c r="X8" i="2"/>
  <c r="V8" i="2"/>
  <c r="T8" i="2"/>
  <c r="R8" i="2"/>
  <c r="P8" i="2"/>
  <c r="N8" i="2"/>
  <c r="L8" i="2"/>
  <c r="J8" i="2"/>
  <c r="H8" i="2"/>
  <c r="P6" i="1"/>
  <c r="V5" i="5"/>
  <c r="Y5" i="2"/>
  <c r="V6" i="5"/>
  <c r="Y6" i="2"/>
  <c r="V7" i="5"/>
  <c r="Y7" i="2"/>
  <c r="D6" i="2"/>
  <c r="D7" i="2"/>
  <c r="D5" i="2"/>
  <c r="B4" i="1"/>
  <c r="D4" i="1"/>
  <c r="F4" i="1"/>
  <c r="H4" i="1"/>
  <c r="J4" i="1"/>
  <c r="L4" i="1"/>
  <c r="N4" i="1"/>
  <c r="P4" i="1"/>
  <c r="R4" i="1"/>
  <c r="T4" i="1"/>
  <c r="V4" i="1"/>
  <c r="W4" i="1"/>
  <c r="R9" i="1"/>
  <c r="R14" i="1"/>
  <c r="R19" i="1"/>
  <c r="R24" i="1"/>
  <c r="R29" i="1"/>
  <c r="R34" i="1"/>
  <c r="R39" i="1"/>
  <c r="R44" i="1"/>
  <c r="R49" i="1"/>
  <c r="R54" i="1"/>
  <c r="V9" i="5"/>
  <c r="D9" i="2"/>
  <c r="O4" i="4"/>
  <c r="Y35" i="2"/>
  <c r="B3" i="4"/>
  <c r="D3" i="4"/>
  <c r="D10" i="2"/>
  <c r="Y9" i="2"/>
  <c r="Y10" i="2"/>
  <c r="D11" i="2"/>
  <c r="Y11" i="2"/>
  <c r="D12" i="2"/>
  <c r="Y12" i="2"/>
  <c r="V13" i="5"/>
  <c r="D13" i="2"/>
  <c r="Y13" i="2"/>
  <c r="D14" i="2"/>
  <c r="Y14" i="2"/>
  <c r="V15" i="5"/>
  <c r="D15" i="2"/>
  <c r="Y15" i="2"/>
  <c r="D16" i="2"/>
  <c r="Y16" i="2"/>
  <c r="D17" i="2"/>
  <c r="Y17" i="2"/>
  <c r="D18" i="2"/>
  <c r="Y18" i="2"/>
  <c r="D19" i="2"/>
  <c r="Y19" i="2"/>
  <c r="D20" i="2"/>
  <c r="Y20" i="2"/>
  <c r="D21" i="2"/>
  <c r="Y21" i="2"/>
  <c r="D22" i="2"/>
  <c r="Y22" i="2"/>
  <c r="D23" i="2"/>
  <c r="Y23" i="2"/>
  <c r="D24" i="2"/>
  <c r="Y24" i="2"/>
  <c r="D25" i="2"/>
  <c r="Y25" i="2"/>
  <c r="D26" i="2"/>
  <c r="Y26" i="2"/>
  <c r="D27" i="2"/>
  <c r="Y27" i="2"/>
  <c r="D28" i="2"/>
  <c r="Y28" i="2"/>
  <c r="D29" i="2"/>
  <c r="Y29" i="2"/>
  <c r="D30" i="2"/>
  <c r="Y30" i="2"/>
  <c r="T2" i="1"/>
  <c r="R2" i="1"/>
  <c r="P2" i="1"/>
  <c r="N2" i="1"/>
  <c r="L2" i="1"/>
  <c r="J2" i="1"/>
  <c r="H2" i="1"/>
  <c r="F2" i="1"/>
  <c r="D2" i="1"/>
  <c r="B2" i="1"/>
  <c r="U3" i="1"/>
  <c r="B4" i="4"/>
  <c r="L6" i="2"/>
  <c r="Y4" i="2"/>
  <c r="V4" i="4"/>
  <c r="W4" i="4"/>
  <c r="C4" i="4"/>
  <c r="E4" i="4"/>
  <c r="G4" i="4"/>
  <c r="I4" i="4"/>
  <c r="K4" i="4"/>
  <c r="M4" i="4"/>
  <c r="Q4" i="4"/>
  <c r="D5" i="4"/>
  <c r="AA32" i="2"/>
  <c r="AC13" i="2"/>
  <c r="AC16" i="2"/>
  <c r="AC17" i="2"/>
  <c r="AC18" i="2"/>
  <c r="V18" i="2"/>
  <c r="T18" i="2"/>
  <c r="R18" i="2"/>
  <c r="P18" i="2"/>
  <c r="N18" i="2"/>
  <c r="L18" i="2"/>
  <c r="J18" i="2"/>
  <c r="H18" i="2"/>
  <c r="V17" i="2"/>
  <c r="T17" i="2"/>
  <c r="R17" i="2"/>
  <c r="P17" i="2"/>
  <c r="N17" i="2"/>
  <c r="L17" i="2"/>
  <c r="J17" i="2"/>
  <c r="H17" i="2"/>
  <c r="V16" i="2"/>
  <c r="T16" i="2"/>
  <c r="R16" i="2"/>
  <c r="P16" i="2"/>
  <c r="N16" i="2"/>
  <c r="L16" i="2"/>
  <c r="J16" i="2"/>
  <c r="H16" i="2"/>
  <c r="V15" i="2"/>
  <c r="T15" i="2"/>
  <c r="R15" i="2"/>
  <c r="P15" i="2"/>
  <c r="N15" i="2"/>
  <c r="L15" i="2"/>
  <c r="J15" i="2"/>
  <c r="H15" i="2"/>
  <c r="V14" i="2"/>
  <c r="T14" i="2"/>
  <c r="R14" i="2"/>
  <c r="P14" i="2"/>
  <c r="N14" i="2"/>
  <c r="L14" i="2"/>
  <c r="J14" i="2"/>
  <c r="H14" i="2"/>
  <c r="V13" i="2"/>
  <c r="T13" i="2"/>
  <c r="R13" i="2"/>
  <c r="P13" i="2"/>
  <c r="N13" i="2"/>
  <c r="L13" i="2"/>
  <c r="J13" i="2"/>
  <c r="H13" i="2"/>
  <c r="V12" i="2"/>
  <c r="T12" i="2"/>
  <c r="R12" i="2"/>
  <c r="P12" i="2"/>
  <c r="N12" i="2"/>
  <c r="L12" i="2"/>
  <c r="J12" i="2"/>
  <c r="H12" i="2"/>
  <c r="V11" i="2"/>
  <c r="T11" i="2"/>
  <c r="R11" i="2"/>
  <c r="P11" i="2"/>
  <c r="N11" i="2"/>
  <c r="L11" i="2"/>
  <c r="J11" i="2"/>
  <c r="H11" i="2"/>
  <c r="V10" i="2"/>
  <c r="T10" i="2"/>
  <c r="R10" i="2"/>
  <c r="P10" i="2"/>
  <c r="N10" i="2"/>
  <c r="L10" i="2"/>
  <c r="J10" i="2"/>
  <c r="H10" i="2"/>
  <c r="V9" i="2"/>
  <c r="T9" i="2"/>
  <c r="R9" i="2"/>
  <c r="P9" i="2"/>
  <c r="N9" i="2"/>
  <c r="L9" i="2"/>
  <c r="J9" i="2"/>
  <c r="H9" i="2"/>
  <c r="F9" i="2"/>
  <c r="V7" i="2"/>
  <c r="T7" i="2"/>
  <c r="R7" i="2"/>
  <c r="P7" i="2"/>
  <c r="N7" i="2"/>
  <c r="L7" i="2"/>
  <c r="J7" i="2"/>
  <c r="H7" i="2"/>
  <c r="V6" i="2"/>
  <c r="T6" i="2"/>
  <c r="R6" i="2"/>
  <c r="P6" i="2"/>
  <c r="N6" i="2"/>
  <c r="J6" i="2"/>
  <c r="H6" i="2"/>
  <c r="V5" i="2"/>
  <c r="T5" i="2"/>
  <c r="R5" i="2"/>
  <c r="P5" i="2"/>
  <c r="N5" i="2"/>
  <c r="L5" i="2"/>
  <c r="J5" i="2"/>
  <c r="H5" i="2"/>
  <c r="F5" i="2"/>
  <c r="F17" i="2"/>
  <c r="F16" i="2"/>
  <c r="F15" i="2"/>
  <c r="F14" i="2"/>
  <c r="F13" i="2"/>
  <c r="F12" i="2"/>
  <c r="F11" i="2"/>
  <c r="F10" i="2"/>
  <c r="F8" i="2"/>
  <c r="F7" i="2"/>
  <c r="F6" i="2"/>
  <c r="F18" i="2"/>
  <c r="T3" i="4"/>
  <c r="U3" i="4"/>
  <c r="R3" i="4"/>
  <c r="S3" i="4"/>
  <c r="P3" i="4"/>
  <c r="Q3" i="4"/>
  <c r="N3" i="4"/>
  <c r="O3" i="4"/>
  <c r="L3" i="4"/>
  <c r="M3" i="4"/>
  <c r="J3" i="4"/>
  <c r="K3" i="4"/>
  <c r="H3" i="4"/>
  <c r="I3" i="4"/>
  <c r="F3" i="4"/>
  <c r="G3" i="4"/>
  <c r="E3" i="4"/>
  <c r="C3" i="4"/>
  <c r="G31" i="2"/>
  <c r="H31" i="2"/>
  <c r="X6" i="2"/>
  <c r="X7" i="2"/>
  <c r="X9" i="2"/>
  <c r="X10" i="2"/>
  <c r="X11" i="2"/>
  <c r="X12" i="2"/>
  <c r="X13" i="2"/>
  <c r="X14" i="2"/>
  <c r="X15" i="2"/>
  <c r="X16" i="2"/>
  <c r="X17" i="2"/>
  <c r="X18" i="2"/>
  <c r="F19" i="2"/>
  <c r="H19" i="2"/>
  <c r="J19" i="2"/>
  <c r="L19" i="2"/>
  <c r="N19" i="2"/>
  <c r="P19" i="2"/>
  <c r="R19" i="2"/>
  <c r="T19" i="2"/>
  <c r="V19" i="2"/>
  <c r="X19" i="2"/>
  <c r="F20" i="2"/>
  <c r="H20" i="2"/>
  <c r="J20" i="2"/>
  <c r="L20" i="2"/>
  <c r="N20" i="2"/>
  <c r="P20" i="2"/>
  <c r="R20" i="2"/>
  <c r="T20" i="2"/>
  <c r="V20" i="2"/>
  <c r="X20" i="2"/>
  <c r="F21" i="2"/>
  <c r="H21" i="2"/>
  <c r="J21" i="2"/>
  <c r="L21" i="2"/>
  <c r="N21" i="2"/>
  <c r="P21" i="2"/>
  <c r="R21" i="2"/>
  <c r="T21" i="2"/>
  <c r="V21" i="2"/>
  <c r="X21" i="2"/>
  <c r="F22" i="2"/>
  <c r="H22" i="2"/>
  <c r="J22" i="2"/>
  <c r="L22" i="2"/>
  <c r="N22" i="2"/>
  <c r="P22" i="2"/>
  <c r="R22" i="2"/>
  <c r="T22" i="2"/>
  <c r="V22" i="2"/>
  <c r="X22" i="2"/>
  <c r="F23" i="2"/>
  <c r="H23" i="2"/>
  <c r="J23" i="2"/>
  <c r="L23" i="2"/>
  <c r="N23" i="2"/>
  <c r="P23" i="2"/>
  <c r="R23" i="2"/>
  <c r="T23" i="2"/>
  <c r="V23" i="2"/>
  <c r="X23" i="2"/>
  <c r="F24" i="2"/>
  <c r="H24" i="2"/>
  <c r="J24" i="2"/>
  <c r="L24" i="2"/>
  <c r="N24" i="2"/>
  <c r="P24" i="2"/>
  <c r="R24" i="2"/>
  <c r="T24" i="2"/>
  <c r="V24" i="2"/>
  <c r="X24" i="2"/>
  <c r="F25" i="2"/>
  <c r="H25" i="2"/>
  <c r="J25" i="2"/>
  <c r="L25" i="2"/>
  <c r="N25" i="2"/>
  <c r="P25" i="2"/>
  <c r="R25" i="2"/>
  <c r="T25" i="2"/>
  <c r="V25" i="2"/>
  <c r="X25" i="2"/>
  <c r="F26" i="2"/>
  <c r="H26" i="2"/>
  <c r="J26" i="2"/>
  <c r="L26" i="2"/>
  <c r="N26" i="2"/>
  <c r="P26" i="2"/>
  <c r="R26" i="2"/>
  <c r="T26" i="2"/>
  <c r="V26" i="2"/>
  <c r="X26" i="2"/>
  <c r="F27" i="2"/>
  <c r="H27" i="2"/>
  <c r="J27" i="2"/>
  <c r="L27" i="2"/>
  <c r="N27" i="2"/>
  <c r="P27" i="2"/>
  <c r="R27" i="2"/>
  <c r="T27" i="2"/>
  <c r="V27" i="2"/>
  <c r="X27" i="2"/>
  <c r="F28" i="2"/>
  <c r="H28" i="2"/>
  <c r="J28" i="2"/>
  <c r="L28" i="2"/>
  <c r="N28" i="2"/>
  <c r="P28" i="2"/>
  <c r="R28" i="2"/>
  <c r="T28" i="2"/>
  <c r="V28" i="2"/>
  <c r="X28" i="2"/>
  <c r="F29" i="2"/>
  <c r="H29" i="2"/>
  <c r="J29" i="2"/>
  <c r="L29" i="2"/>
  <c r="N29" i="2"/>
  <c r="P29" i="2"/>
  <c r="R29" i="2"/>
  <c r="T29" i="2"/>
  <c r="V29" i="2"/>
  <c r="X29" i="2"/>
  <c r="F30" i="2"/>
  <c r="H30" i="2"/>
  <c r="J30" i="2"/>
  <c r="L30" i="2"/>
  <c r="N30" i="2"/>
  <c r="P30" i="2"/>
  <c r="R30" i="2"/>
  <c r="T30" i="2"/>
  <c r="V30" i="2"/>
  <c r="X30" i="2"/>
  <c r="E31" i="2"/>
  <c r="F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E6" i="4"/>
  <c r="D4" i="4"/>
  <c r="F4" i="4"/>
  <c r="H4" i="4"/>
  <c r="J4" i="4"/>
  <c r="L4" i="4"/>
  <c r="N4" i="4"/>
  <c r="P4" i="4"/>
  <c r="R4" i="4"/>
  <c r="T4" i="4"/>
  <c r="S4" i="4"/>
  <c r="U4" i="4"/>
  <c r="Z15" i="2"/>
  <c r="Z14" i="2"/>
  <c r="Z13" i="2"/>
  <c r="Z12" i="2"/>
  <c r="Z11" i="2"/>
  <c r="Z10" i="2"/>
  <c r="Z9" i="2"/>
  <c r="Z8" i="2"/>
  <c r="Z7" i="2"/>
  <c r="Z6" i="2"/>
  <c r="Z5" i="2"/>
  <c r="Z16" i="2"/>
  <c r="Z17" i="2"/>
  <c r="V18" i="5"/>
  <c r="Z18" i="2"/>
  <c r="V17" i="5"/>
  <c r="V10" i="5"/>
  <c r="V11" i="5"/>
  <c r="V12" i="5"/>
  <c r="V14" i="5"/>
  <c r="V16" i="5"/>
  <c r="V19" i="5"/>
  <c r="V20" i="5"/>
  <c r="V21" i="5"/>
  <c r="V22" i="5"/>
  <c r="V23" i="5"/>
  <c r="X5" i="2"/>
  <c r="C5" i="4"/>
  <c r="AA18" i="2"/>
  <c r="AA17" i="2"/>
  <c r="AC10" i="2"/>
  <c r="AC11" i="2"/>
  <c r="AC12" i="2"/>
  <c r="AC14" i="2"/>
  <c r="AC15" i="2"/>
  <c r="AA5" i="2"/>
  <c r="AA6" i="2"/>
  <c r="AA7" i="2"/>
  <c r="AA8" i="2"/>
  <c r="AA9" i="2"/>
  <c r="AA10" i="2"/>
  <c r="AA11" i="2"/>
  <c r="AA12" i="2"/>
  <c r="AA13" i="2"/>
  <c r="AA14" i="2"/>
  <c r="AA15" i="2"/>
  <c r="AA16" i="2"/>
  <c r="Z19" i="2"/>
  <c r="AA19" i="2"/>
  <c r="Z20" i="2"/>
  <c r="AA20" i="2"/>
  <c r="Z21" i="2"/>
  <c r="AA21" i="2"/>
  <c r="Z22" i="2"/>
  <c r="AA22" i="2"/>
  <c r="Z23" i="2"/>
  <c r="AA23" i="2"/>
  <c r="Z24" i="2"/>
  <c r="AA24" i="2"/>
  <c r="Z25" i="2"/>
  <c r="AA25" i="2"/>
  <c r="Z26" i="2"/>
  <c r="AA26" i="2"/>
  <c r="Z27" i="2"/>
  <c r="AA27" i="2"/>
  <c r="Z28" i="2"/>
  <c r="AA28" i="2"/>
  <c r="Z29" i="2"/>
  <c r="AA29" i="2"/>
  <c r="Z30" i="2"/>
  <c r="AA30" i="2"/>
  <c r="AE18" i="2"/>
  <c r="AE17" i="2"/>
  <c r="AE16" i="2"/>
  <c r="AE15" i="2"/>
  <c r="AE14" i="2"/>
  <c r="AE13" i="2"/>
  <c r="AE12" i="2"/>
  <c r="AE11" i="2"/>
  <c r="AE10" i="2"/>
  <c r="AE9" i="2"/>
  <c r="AE8" i="2"/>
  <c r="Z36" i="2"/>
  <c r="AA36" i="2"/>
  <c r="Z35" i="2"/>
  <c r="AA35" i="2"/>
  <c r="Z31" i="2"/>
  <c r="AA31" i="2"/>
  <c r="V31" i="5"/>
  <c r="C22" i="2"/>
  <c r="AC8" i="2"/>
  <c r="AC9" i="2"/>
  <c r="AD8" i="2"/>
  <c r="V24" i="5"/>
  <c r="V25" i="5"/>
  <c r="V26" i="5"/>
  <c r="V27" i="5"/>
  <c r="V28" i="5"/>
  <c r="V29" i="5"/>
  <c r="V30" i="5"/>
  <c r="C6" i="4"/>
  <c r="C19" i="2"/>
  <c r="V6" i="1"/>
  <c r="C18" i="2"/>
  <c r="T5" i="1"/>
  <c r="B5" i="1"/>
  <c r="C4" i="1"/>
  <c r="E4" i="1"/>
  <c r="G4" i="1"/>
  <c r="I4" i="1"/>
  <c r="K4" i="1"/>
  <c r="M4" i="1"/>
  <c r="O4" i="1"/>
  <c r="Q4" i="1"/>
  <c r="S4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U5" i="1"/>
  <c r="U4" i="1"/>
  <c r="AD9" i="2"/>
  <c r="B6" i="4"/>
  <c r="D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B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Z4" i="2"/>
  <c r="C20" i="2"/>
  <c r="C21" i="2"/>
  <c r="C23" i="2"/>
  <c r="C24" i="2"/>
  <c r="C25" i="2"/>
  <c r="C26" i="2"/>
  <c r="C27" i="2"/>
  <c r="C28" i="2"/>
  <c r="C29" i="2"/>
  <c r="C30" i="2"/>
  <c r="C7" i="2"/>
  <c r="C8" i="2"/>
  <c r="C9" i="2"/>
  <c r="C10" i="2"/>
  <c r="C11" i="2"/>
  <c r="C12" i="2"/>
  <c r="C13" i="2"/>
  <c r="C14" i="2"/>
  <c r="C15" i="2"/>
  <c r="C16" i="2"/>
  <c r="C17" i="2"/>
  <c r="C6" i="2"/>
  <c r="C5" i="2"/>
</calcChain>
</file>

<file path=xl/comments1.xml><?xml version="1.0" encoding="utf-8"?>
<comments xmlns="http://schemas.openxmlformats.org/spreadsheetml/2006/main">
  <authors>
    <author>Brenton Millott</author>
  </authors>
  <commentList>
    <comment ref="E3" authorId="0">
      <text>
        <r>
          <rPr>
            <b/>
            <sz val="9"/>
            <color indexed="81"/>
            <rFont val="Calibri"/>
            <family val="2"/>
          </rPr>
          <t>Brenton Millott:</t>
        </r>
        <r>
          <rPr>
            <sz val="9"/>
            <color indexed="81"/>
            <rFont val="Calibri"/>
            <family val="2"/>
          </rPr>
          <t xml:space="preserve">
Add in criteria desciptors
</t>
        </r>
      </text>
    </comment>
    <comment ref="E4" authorId="0">
      <text>
        <r>
          <rPr>
            <b/>
            <sz val="9"/>
            <color indexed="81"/>
            <rFont val="Calibri"/>
            <family val="2"/>
          </rPr>
          <t>Brenton Millott:</t>
        </r>
        <r>
          <rPr>
            <sz val="9"/>
            <color indexed="81"/>
            <rFont val="Calibri"/>
            <family val="2"/>
          </rPr>
          <t xml:space="preserve">
Add in what each criteria is worth
</t>
        </r>
      </text>
    </comment>
  </commentList>
</comments>
</file>

<file path=xl/sharedStrings.xml><?xml version="1.0" encoding="utf-8"?>
<sst xmlns="http://schemas.openxmlformats.org/spreadsheetml/2006/main" count="76" uniqueCount="55">
  <si>
    <t>STRENGTHS</t>
  </si>
  <si>
    <t>TO BE ACHIEVED</t>
  </si>
  <si>
    <t>GAPS</t>
  </si>
  <si>
    <t>ACHIEVED</t>
  </si>
  <si>
    <t>Total</t>
  </si>
  <si>
    <t>total</t>
  </si>
  <si>
    <t>UG</t>
  </si>
  <si>
    <t>E</t>
  </si>
  <si>
    <t>E+</t>
  </si>
  <si>
    <t>D</t>
  </si>
  <si>
    <t>D+</t>
  </si>
  <si>
    <t>C</t>
  </si>
  <si>
    <t>C+</t>
  </si>
  <si>
    <t>B</t>
  </si>
  <si>
    <t>B+</t>
  </si>
  <si>
    <t>A</t>
  </si>
  <si>
    <t>A+</t>
  </si>
  <si>
    <t>Exam</t>
  </si>
  <si>
    <t>39.7/80</t>
  </si>
  <si>
    <t>INCORRECT</t>
  </si>
  <si>
    <t>SCHOOL MEAN</t>
  </si>
  <si>
    <t>2012 Graded Distribution</t>
  </si>
  <si>
    <t>Unit 4 Results</t>
  </si>
  <si>
    <t>1)</t>
  </si>
  <si>
    <t>ID</t>
  </si>
  <si>
    <t>Name</t>
  </si>
  <si>
    <t>Class Name</t>
  </si>
  <si>
    <t>2)</t>
  </si>
  <si>
    <t>3)</t>
  </si>
  <si>
    <t>Grade</t>
  </si>
  <si>
    <t>Letter</t>
  </si>
  <si>
    <t>Year 12</t>
  </si>
  <si>
    <t>Question</t>
  </si>
  <si>
    <t>%</t>
  </si>
  <si>
    <t>2012 Grade</t>
  </si>
  <si>
    <t>Tally</t>
  </si>
  <si>
    <t>CLASS MEAN</t>
  </si>
  <si>
    <t>STUDENT SCORE</t>
  </si>
  <si>
    <t>http://www.vcaa.vic.edu.au/Pages/vce/statistics/2012/statssect3.aspx</t>
  </si>
  <si>
    <t>Course Name</t>
  </si>
  <si>
    <t>History (Revolutions)</t>
  </si>
  <si>
    <t xml:space="preserve">4) </t>
  </si>
  <si>
    <t>Student Details</t>
  </si>
  <si>
    <t>St. Deviation</t>
  </si>
  <si>
    <t>STATE MEAN UNIT 4</t>
  </si>
  <si>
    <t>Student Name</t>
  </si>
  <si>
    <t>Fill the grade list below, based on VCAA Graded Distributions (for Year 12 subjects)</t>
  </si>
  <si>
    <t>Content Knoweldge</t>
  </si>
  <si>
    <t>Historical Skills</t>
  </si>
  <si>
    <t>Test Student1</t>
  </si>
  <si>
    <t>Test Student2</t>
  </si>
  <si>
    <t>Test Student3</t>
  </si>
  <si>
    <t>Test Student 4</t>
  </si>
  <si>
    <t>Bibliography</t>
  </si>
  <si>
    <t>Test Student4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</si>
</sst>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sz val="12"/>
      <color rgb="FF000000"/>
      <name val="Calibri"/>
      <family val="2"/>
      <scheme val="minor"/>
    </font>
    <font>
      <sz val="9"/>
      <color theme="1"/>
      <name val="Calibri"/>
      <family val="2"/>
      <charset val="162"/>
      <scheme val="minor"/>
    </font>
    <font>
      <b/>
      <sz val="14"/>
      <color theme="8" tint="-0.499984740745262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2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2"/>
      <color theme="1"/>
      <name val="Calibri"/>
      <family val="2"/>
    </font>
    <font>
      <sz val="10"/>
      <color theme="1"/>
      <name val="Calibri"/>
      <scheme val="minor"/>
    </font>
    <font>
      <sz val="10"/>
      <name val="Calibri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scheme val="minor"/>
    </font>
    <font>
      <b/>
      <sz val="10"/>
      <name val="Calibri"/>
      <scheme val="minor"/>
    </font>
    <font>
      <sz val="12"/>
      <color theme="2"/>
      <name val="Calibri"/>
      <scheme val="minor"/>
    </font>
    <font>
      <sz val="6"/>
      <name val="Calibri"/>
      <scheme val="minor"/>
    </font>
    <font>
      <i/>
      <sz val="12"/>
      <color theme="1"/>
      <name val="Calibri"/>
      <scheme val="minor"/>
    </font>
    <font>
      <sz val="10"/>
      <color theme="2"/>
      <name val="Calibri"/>
      <scheme val="minor"/>
    </font>
    <font>
      <u/>
      <sz val="10"/>
      <color theme="10"/>
      <name val="Calibri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0"/>
      <color theme="0"/>
      <name val="Calibri"/>
      <scheme val="minor"/>
    </font>
    <font>
      <sz val="9"/>
      <color rgb="FF000000"/>
      <name val="Calibri"/>
      <scheme val="minor"/>
    </font>
    <font>
      <sz val="6"/>
      <color theme="2"/>
      <name val="Calibri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2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rgb="FF000000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42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24">
    <xf numFmtId="0" fontId="0" fillId="0" borderId="0" xfId="0"/>
    <xf numFmtId="0" fontId="0" fillId="5" borderId="1" xfId="0" applyNumberForma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14" borderId="1" xfId="0" applyNumberFormat="1" applyFont="1" applyFill="1" applyBorder="1" applyAlignment="1">
      <alignment horizontal="center"/>
    </xf>
    <xf numFmtId="0" fontId="0" fillId="11" borderId="1" xfId="0" applyNumberFormat="1" applyFill="1" applyBorder="1" applyAlignment="1">
      <alignment horizontal="center"/>
    </xf>
    <xf numFmtId="0" fontId="0" fillId="16" borderId="1" xfId="0" applyNumberFormat="1" applyFill="1" applyBorder="1" applyAlignment="1">
      <alignment horizontal="center"/>
    </xf>
    <xf numFmtId="0" fontId="0" fillId="12" borderId="1" xfId="0" applyNumberFormat="1" applyFill="1" applyBorder="1" applyAlignment="1">
      <alignment horizontal="center"/>
    </xf>
    <xf numFmtId="0" fontId="0" fillId="17" borderId="1" xfId="0" applyNumberFormat="1" applyFill="1" applyBorder="1" applyAlignment="1">
      <alignment horizontal="center"/>
    </xf>
    <xf numFmtId="0" fontId="0" fillId="6" borderId="1" xfId="0" applyNumberFormat="1" applyFill="1" applyBorder="1" applyAlignment="1">
      <alignment horizontal="center"/>
    </xf>
    <xf numFmtId="9" fontId="14" fillId="19" borderId="1" xfId="0" applyNumberFormat="1" applyFont="1" applyFill="1" applyBorder="1" applyAlignment="1">
      <alignment horizontal="center"/>
    </xf>
    <xf numFmtId="0" fontId="0" fillId="20" borderId="14" xfId="0" applyFill="1" applyBorder="1"/>
    <xf numFmtId="0" fontId="0" fillId="20" borderId="15" xfId="0" applyFill="1" applyBorder="1"/>
    <xf numFmtId="0" fontId="0" fillId="20" borderId="16" xfId="0" applyFill="1" applyBorder="1"/>
    <xf numFmtId="0" fontId="0" fillId="20" borderId="18" xfId="0" applyFill="1" applyBorder="1"/>
    <xf numFmtId="0" fontId="0" fillId="20" borderId="17" xfId="0" applyFill="1" applyBorder="1"/>
    <xf numFmtId="0" fontId="0" fillId="20" borderId="0" xfId="0" applyFill="1" applyBorder="1"/>
    <xf numFmtId="0" fontId="0" fillId="20" borderId="19" xfId="0" applyFill="1" applyBorder="1"/>
    <xf numFmtId="0" fontId="0" fillId="20" borderId="20" xfId="0" applyFill="1" applyBorder="1"/>
    <xf numFmtId="0" fontId="0" fillId="20" borderId="21" xfId="0" applyFill="1" applyBorder="1"/>
    <xf numFmtId="0" fontId="2" fillId="14" borderId="4" xfId="0" applyNumberFormat="1" applyFont="1" applyFill="1" applyBorder="1" applyAlignment="1">
      <alignment horizontal="center"/>
    </xf>
    <xf numFmtId="9" fontId="14" fillId="19" borderId="23" xfId="0" applyNumberFormat="1" applyFont="1" applyFill="1" applyBorder="1" applyAlignment="1">
      <alignment horizontal="center"/>
    </xf>
    <xf numFmtId="0" fontId="15" fillId="21" borderId="32" xfId="0" applyFont="1" applyFill="1" applyBorder="1" applyAlignment="1">
      <alignment horizontal="center"/>
    </xf>
    <xf numFmtId="10" fontId="15" fillId="21" borderId="33" xfId="0" applyNumberFormat="1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5" fillId="21" borderId="37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10" fontId="15" fillId="21" borderId="38" xfId="0" applyNumberFormat="1" applyFont="1" applyFill="1" applyBorder="1" applyAlignment="1">
      <alignment horizontal="center"/>
    </xf>
    <xf numFmtId="0" fontId="6" fillId="20" borderId="0" xfId="0" applyFont="1" applyFill="1" applyBorder="1" applyAlignment="1">
      <alignment horizontal="center"/>
    </xf>
    <xf numFmtId="1" fontId="15" fillId="21" borderId="33" xfId="0" applyNumberFormat="1" applyFont="1" applyFill="1" applyBorder="1" applyAlignment="1">
      <alignment horizontal="center"/>
    </xf>
    <xf numFmtId="2" fontId="0" fillId="19" borderId="40" xfId="0" applyNumberFormat="1" applyFill="1" applyBorder="1"/>
    <xf numFmtId="2" fontId="0" fillId="19" borderId="31" xfId="0" applyNumberFormat="1" applyFill="1" applyBorder="1"/>
    <xf numFmtId="0" fontId="0" fillId="19" borderId="35" xfId="0" applyFill="1" applyBorder="1" applyAlignment="1">
      <alignment horizontal="center"/>
    </xf>
    <xf numFmtId="0" fontId="0" fillId="19" borderId="4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1" fontId="0" fillId="19" borderId="32" xfId="97" applyNumberFormat="1" applyFont="1" applyFill="1" applyBorder="1" applyAlignment="1" applyProtection="1">
      <alignment horizontal="center"/>
    </xf>
    <xf numFmtId="0" fontId="0" fillId="19" borderId="34" xfId="0" applyFill="1" applyBorder="1"/>
    <xf numFmtId="1" fontId="0" fillId="19" borderId="25" xfId="97" applyNumberFormat="1" applyFont="1" applyFill="1" applyBorder="1" applyAlignment="1" applyProtection="1">
      <alignment horizontal="center"/>
    </xf>
    <xf numFmtId="1" fontId="0" fillId="19" borderId="29" xfId="97" applyNumberFormat="1" applyFont="1" applyFill="1" applyBorder="1" applyAlignment="1" applyProtection="1">
      <alignment horizontal="center"/>
    </xf>
    <xf numFmtId="0" fontId="2" fillId="2" borderId="30" xfId="0" applyNumberFormat="1" applyFont="1" applyFill="1" applyBorder="1" applyAlignment="1">
      <alignment horizontal="center"/>
    </xf>
    <xf numFmtId="0" fontId="0" fillId="19" borderId="46" xfId="0" applyFill="1" applyBorder="1"/>
    <xf numFmtId="0" fontId="0" fillId="19" borderId="15" xfId="0" applyFill="1" applyBorder="1" applyAlignment="1">
      <alignment horizontal="center" shrinkToFit="1"/>
    </xf>
    <xf numFmtId="0" fontId="0" fillId="19" borderId="43" xfId="0" applyFill="1" applyBorder="1" applyAlignment="1">
      <alignment horizontal="center"/>
    </xf>
    <xf numFmtId="0" fontId="0" fillId="19" borderId="44" xfId="0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0" fontId="0" fillId="20" borderId="18" xfId="0" applyFill="1" applyBorder="1" applyAlignment="1">
      <alignment horizontal="center"/>
    </xf>
    <xf numFmtId="0" fontId="0" fillId="20" borderId="0" xfId="0" applyFill="1" applyBorder="1" applyAlignment="1">
      <alignment horizontal="left"/>
    </xf>
    <xf numFmtId="0" fontId="0" fillId="19" borderId="51" xfId="0" applyFill="1" applyBorder="1" applyAlignment="1">
      <alignment horizontal="center"/>
    </xf>
    <xf numFmtId="0" fontId="0" fillId="19" borderId="52" xfId="0" applyFill="1" applyBorder="1" applyAlignment="1">
      <alignment horizontal="center"/>
    </xf>
    <xf numFmtId="0" fontId="0" fillId="19" borderId="53" xfId="0" applyFill="1" applyBorder="1" applyAlignment="1">
      <alignment horizontal="center"/>
    </xf>
    <xf numFmtId="0" fontId="0" fillId="19" borderId="54" xfId="0" applyFill="1" applyBorder="1" applyAlignment="1">
      <alignment horizontal="center"/>
    </xf>
    <xf numFmtId="0" fontId="0" fillId="19" borderId="55" xfId="0" applyFill="1" applyBorder="1" applyAlignment="1">
      <alignment horizontal="center"/>
    </xf>
    <xf numFmtId="0" fontId="0" fillId="19" borderId="56" xfId="0" applyFill="1" applyBorder="1" applyAlignment="1">
      <alignment horizontal="center"/>
    </xf>
    <xf numFmtId="0" fontId="0" fillId="20" borderId="0" xfId="0" applyFill="1" applyBorder="1" applyAlignment="1">
      <alignment vertical="center"/>
    </xf>
    <xf numFmtId="9" fontId="14" fillId="19" borderId="4" xfId="0" applyNumberFormat="1" applyFont="1" applyFill="1" applyBorder="1" applyAlignment="1">
      <alignment horizontal="center"/>
    </xf>
    <xf numFmtId="9" fontId="15" fillId="19" borderId="57" xfId="0" applyNumberFormat="1" applyFont="1" applyFill="1" applyBorder="1" applyAlignment="1">
      <alignment horizontal="center"/>
    </xf>
    <xf numFmtId="9" fontId="15" fillId="19" borderId="2" xfId="0" applyNumberFormat="1" applyFont="1" applyFill="1" applyBorder="1" applyAlignment="1">
      <alignment horizontal="center"/>
    </xf>
    <xf numFmtId="9" fontId="14" fillId="19" borderId="2" xfId="0" applyNumberFormat="1" applyFont="1" applyFill="1" applyBorder="1" applyAlignment="1">
      <alignment horizontal="center"/>
    </xf>
    <xf numFmtId="9" fontId="14" fillId="19" borderId="58" xfId="0" applyNumberFormat="1" applyFont="1" applyFill="1" applyBorder="1" applyAlignment="1">
      <alignment horizontal="center"/>
    </xf>
    <xf numFmtId="0" fontId="0" fillId="19" borderId="47" xfId="0" applyFill="1" applyBorder="1" applyAlignment="1"/>
    <xf numFmtId="0" fontId="0" fillId="19" borderId="49" xfId="0" applyFill="1" applyBorder="1" applyAlignment="1">
      <alignment horizontal="right"/>
    </xf>
    <xf numFmtId="0" fontId="14" fillId="19" borderId="59" xfId="0" applyFont="1" applyFill="1" applyBorder="1" applyAlignment="1">
      <alignment horizontal="center"/>
    </xf>
    <xf numFmtId="9" fontId="14" fillId="19" borderId="60" xfId="0" applyNumberFormat="1" applyFont="1" applyFill="1" applyBorder="1" applyAlignment="1">
      <alignment horizontal="center"/>
    </xf>
    <xf numFmtId="0" fontId="14" fillId="19" borderId="60" xfId="0" applyFont="1" applyFill="1" applyBorder="1" applyAlignment="1">
      <alignment horizontal="center"/>
    </xf>
    <xf numFmtId="9" fontId="14" fillId="19" borderId="61" xfId="0" applyNumberFormat="1" applyFont="1" applyFill="1" applyBorder="1" applyAlignment="1">
      <alignment horizontal="center"/>
    </xf>
    <xf numFmtId="0" fontId="14" fillId="21" borderId="59" xfId="0" applyFont="1" applyFill="1" applyBorder="1" applyAlignment="1">
      <alignment horizontal="center"/>
    </xf>
    <xf numFmtId="2" fontId="14" fillId="21" borderId="62" xfId="0" applyNumberFormat="1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19" borderId="47" xfId="0" applyFill="1" applyBorder="1" applyAlignment="1">
      <alignment horizontal="center" vertical="center"/>
    </xf>
    <xf numFmtId="0" fontId="0" fillId="19" borderId="46" xfId="0" applyFill="1" applyBorder="1" applyAlignment="1">
      <alignment horizontal="center" vertical="center"/>
    </xf>
    <xf numFmtId="0" fontId="14" fillId="19" borderId="59" xfId="0" applyFont="1" applyFill="1" applyBorder="1" applyAlignment="1">
      <alignment horizontal="center" vertical="center"/>
    </xf>
    <xf numFmtId="10" fontId="15" fillId="19" borderId="62" xfId="0" applyNumberFormat="1" applyFont="1" applyFill="1" applyBorder="1" applyAlignment="1">
      <alignment horizontal="center"/>
    </xf>
    <xf numFmtId="0" fontId="0" fillId="19" borderId="49" xfId="0" applyFill="1" applyBorder="1" applyAlignment="1">
      <alignment horizontal="center" vertical="center"/>
    </xf>
    <xf numFmtId="0" fontId="0" fillId="19" borderId="39" xfId="0" applyFill="1" applyBorder="1" applyAlignment="1">
      <alignment horizontal="center" vertical="center" textRotation="45"/>
    </xf>
    <xf numFmtId="0" fontId="0" fillId="19" borderId="47" xfId="0" applyFill="1" applyBorder="1" applyAlignment="1">
      <alignment horizontal="center" shrinkToFit="1"/>
    </xf>
    <xf numFmtId="0" fontId="0" fillId="19" borderId="48" xfId="0" applyFill="1" applyBorder="1" applyAlignment="1">
      <alignment horizontal="center" shrinkToFit="1"/>
    </xf>
    <xf numFmtId="0" fontId="0" fillId="19" borderId="49" xfId="0" applyFill="1" applyBorder="1" applyAlignment="1">
      <alignment horizontal="center" shrinkToFit="1"/>
    </xf>
    <xf numFmtId="0" fontId="0" fillId="19" borderId="47" xfId="0" applyFill="1" applyBorder="1" applyAlignment="1">
      <alignment horizontal="center"/>
    </xf>
    <xf numFmtId="0" fontId="0" fillId="19" borderId="48" xfId="0" applyFill="1" applyBorder="1" applyAlignment="1">
      <alignment horizontal="center"/>
    </xf>
    <xf numFmtId="0" fontId="0" fillId="19" borderId="49" xfId="0" applyFill="1" applyBorder="1" applyAlignment="1">
      <alignment horizontal="center"/>
    </xf>
    <xf numFmtId="0" fontId="0" fillId="0" borderId="26" xfId="0" applyBorder="1" applyAlignment="1">
      <alignment horizontal="center" shrinkToFit="1"/>
    </xf>
    <xf numFmtId="0" fontId="0" fillId="0" borderId="27" xfId="0" applyBorder="1" applyAlignment="1">
      <alignment horizontal="center" shrinkToFit="1"/>
    </xf>
    <xf numFmtId="0" fontId="0" fillId="0" borderId="28" xfId="0" applyBorder="1" applyAlignment="1">
      <alignment horizontal="center" shrinkToFit="1"/>
    </xf>
    <xf numFmtId="0" fontId="0" fillId="0" borderId="25" xfId="0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34" xfId="0" applyBorder="1" applyAlignment="1">
      <alignment horizontal="center" shrinkToFit="1"/>
    </xf>
    <xf numFmtId="0" fontId="0" fillId="19" borderId="50" xfId="0" applyFill="1" applyBorder="1" applyAlignment="1">
      <alignment horizontal="center" vertical="center" textRotation="45"/>
    </xf>
    <xf numFmtId="0" fontId="0" fillId="19" borderId="40" xfId="0" applyFill="1" applyBorder="1" applyAlignment="1">
      <alignment horizontal="center" vertical="center" textRotation="45"/>
    </xf>
    <xf numFmtId="0" fontId="0" fillId="19" borderId="16" xfId="0" applyFill="1" applyBorder="1" applyAlignment="1">
      <alignment horizontal="center" vertical="center" textRotation="45" wrapText="1"/>
    </xf>
    <xf numFmtId="0" fontId="18" fillId="18" borderId="24" xfId="0" applyFont="1" applyFill="1" applyBorder="1" applyAlignment="1" applyProtection="1">
      <alignment horizontal="center"/>
      <protection locked="0"/>
    </xf>
    <xf numFmtId="0" fontId="18" fillId="18" borderId="3" xfId="0" applyFont="1" applyFill="1" applyBorder="1" applyAlignment="1" applyProtection="1">
      <alignment horizontal="center"/>
      <protection locked="0"/>
    </xf>
    <xf numFmtId="0" fontId="18" fillId="18" borderId="36" xfId="0" applyFont="1" applyFill="1" applyBorder="1" applyAlignment="1" applyProtection="1">
      <alignment horizontal="center"/>
      <protection locked="0"/>
    </xf>
    <xf numFmtId="0" fontId="15" fillId="0" borderId="24" xfId="0" applyFont="1" applyBorder="1" applyAlignment="1" applyProtection="1">
      <alignment horizontal="center"/>
      <protection locked="0"/>
    </xf>
    <xf numFmtId="0" fontId="15" fillId="0" borderId="3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14" fillId="0" borderId="36" xfId="0" applyFont="1" applyBorder="1" applyAlignment="1" applyProtection="1">
      <alignment horizontal="center"/>
      <protection locked="0"/>
    </xf>
    <xf numFmtId="0" fontId="18" fillId="18" borderId="4" xfId="0" applyFont="1" applyFill="1" applyBorder="1" applyAlignment="1" applyProtection="1">
      <alignment horizontal="center"/>
      <protection locked="0"/>
    </xf>
    <xf numFmtId="0" fontId="18" fillId="18" borderId="1" xfId="0" applyFont="1" applyFill="1" applyBorder="1" applyAlignment="1" applyProtection="1">
      <alignment horizontal="center"/>
      <protection locked="0"/>
    </xf>
    <xf numFmtId="0" fontId="18" fillId="18" borderId="23" xfId="0" applyFont="1" applyFill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23" xfId="0" applyFont="1" applyBorder="1" applyAlignment="1" applyProtection="1">
      <alignment horizontal="center"/>
      <protection locked="0"/>
    </xf>
    <xf numFmtId="0" fontId="15" fillId="0" borderId="1" xfId="0" applyFont="1" applyFill="1" applyBorder="1" applyAlignment="1" applyProtection="1">
      <alignment horizontal="center"/>
      <protection locked="0"/>
    </xf>
    <xf numFmtId="0" fontId="18" fillId="18" borderId="57" xfId="0" applyFont="1" applyFill="1" applyBorder="1" applyAlignment="1" applyProtection="1">
      <alignment horizontal="center"/>
      <protection locked="0"/>
    </xf>
    <xf numFmtId="0" fontId="18" fillId="18" borderId="2" xfId="0" applyFont="1" applyFill="1" applyBorder="1" applyAlignment="1" applyProtection="1">
      <alignment horizontal="center"/>
      <protection locked="0"/>
    </xf>
    <xf numFmtId="0" fontId="18" fillId="18" borderId="58" xfId="0" applyFont="1" applyFill="1" applyBorder="1" applyAlignment="1" applyProtection="1">
      <alignment horizontal="center"/>
      <protection locked="0"/>
    </xf>
    <xf numFmtId="0" fontId="15" fillId="0" borderId="57" xfId="0" applyFont="1" applyBorder="1" applyAlignment="1" applyProtection="1">
      <alignment horizontal="center"/>
      <protection locked="0"/>
    </xf>
    <xf numFmtId="0" fontId="15" fillId="0" borderId="2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58" xfId="0" applyFont="1" applyBorder="1" applyAlignment="1" applyProtection="1">
      <alignment horizontal="center"/>
      <protection locked="0"/>
    </xf>
    <xf numFmtId="0" fontId="0" fillId="0" borderId="39" xfId="0" applyBorder="1" applyProtection="1">
      <protection locked="0"/>
    </xf>
    <xf numFmtId="0" fontId="0" fillId="0" borderId="29" xfId="0" applyBorder="1" applyAlignment="1" applyProtection="1">
      <alignment horizontal="right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1" fontId="0" fillId="0" borderId="22" xfId="97" applyNumberFormat="1" applyFont="1" applyFill="1" applyBorder="1" applyAlignment="1" applyProtection="1">
      <alignment horizontal="center"/>
      <protection locked="0"/>
    </xf>
    <xf numFmtId="0" fontId="14" fillId="0" borderId="11" xfId="0" applyFont="1" applyFill="1" applyBorder="1" applyAlignment="1" applyProtection="1">
      <alignment horizontal="center"/>
      <protection locked="0"/>
    </xf>
    <xf numFmtId="0" fontId="14" fillId="0" borderId="8" xfId="0" applyFont="1" applyFill="1" applyBorder="1" applyAlignment="1" applyProtection="1">
      <alignment horizontal="left"/>
      <protection locked="0"/>
    </xf>
    <xf numFmtId="0" fontId="14" fillId="0" borderId="9" xfId="0" applyFont="1" applyFill="1" applyBorder="1" applyAlignment="1" applyProtection="1">
      <alignment horizontal="left"/>
      <protection locked="0"/>
    </xf>
    <xf numFmtId="0" fontId="14" fillId="0" borderId="10" xfId="0" applyFont="1" applyFill="1" applyBorder="1" applyAlignment="1" applyProtection="1">
      <alignment horizontal="left"/>
      <protection locked="0"/>
    </xf>
    <xf numFmtId="0" fontId="14" fillId="0" borderId="12" xfId="0" applyFont="1" applyFill="1" applyBorder="1" applyAlignment="1" applyProtection="1">
      <alignment horizontal="left"/>
      <protection locked="0"/>
    </xf>
    <xf numFmtId="0" fontId="14" fillId="0" borderId="13" xfId="0" applyFont="1" applyFill="1" applyBorder="1" applyAlignment="1" applyProtection="1">
      <alignment horizontal="left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left"/>
      <protection locked="0"/>
    </xf>
    <xf numFmtId="0" fontId="8" fillId="0" borderId="13" xfId="0" applyFont="1" applyFill="1" applyBorder="1" applyAlignment="1" applyProtection="1">
      <alignment horizontal="left"/>
      <protection locked="0"/>
    </xf>
    <xf numFmtId="0" fontId="8" fillId="20" borderId="14" xfId="0" applyFont="1" applyFill="1" applyBorder="1" applyAlignment="1" applyProtection="1">
      <alignment vertical="center"/>
    </xf>
    <xf numFmtId="0" fontId="8" fillId="20" borderId="15" xfId="0" applyFont="1" applyFill="1" applyBorder="1" applyAlignment="1" applyProtection="1">
      <alignment vertical="center"/>
    </xf>
    <xf numFmtId="0" fontId="8" fillId="20" borderId="15" xfId="0" applyFont="1" applyFill="1" applyBorder="1" applyProtection="1"/>
    <xf numFmtId="0" fontId="8" fillId="20" borderId="16" xfId="0" applyFont="1" applyFill="1" applyBorder="1" applyProtection="1"/>
    <xf numFmtId="0" fontId="8" fillId="20" borderId="17" xfId="0" applyFont="1" applyFill="1" applyBorder="1" applyAlignment="1" applyProtection="1">
      <alignment vertical="center"/>
    </xf>
    <xf numFmtId="0" fontId="8" fillId="20" borderId="0" xfId="0" applyFont="1" applyFill="1" applyBorder="1" applyAlignment="1" applyProtection="1">
      <alignment vertical="center"/>
    </xf>
    <xf numFmtId="0" fontId="9" fillId="20" borderId="0" xfId="0" applyFont="1" applyFill="1" applyBorder="1" applyAlignment="1" applyProtection="1">
      <alignment vertical="center"/>
    </xf>
    <xf numFmtId="0" fontId="8" fillId="20" borderId="0" xfId="0" applyFont="1" applyFill="1" applyBorder="1" applyProtection="1"/>
    <xf numFmtId="0" fontId="10" fillId="20" borderId="0" xfId="0" applyFont="1" applyFill="1" applyBorder="1" applyProtection="1"/>
    <xf numFmtId="0" fontId="8" fillId="20" borderId="18" xfId="0" applyFont="1" applyFill="1" applyBorder="1" applyProtection="1"/>
    <xf numFmtId="0" fontId="10" fillId="20" borderId="0" xfId="0" applyFont="1" applyFill="1" applyBorder="1" applyAlignment="1" applyProtection="1">
      <alignment horizontal="left" vertical="center"/>
    </xf>
    <xf numFmtId="0" fontId="10" fillId="20" borderId="7" xfId="0" applyFont="1" applyFill="1" applyBorder="1" applyAlignment="1" applyProtection="1">
      <alignment horizontal="center"/>
    </xf>
    <xf numFmtId="0" fontId="10" fillId="20" borderId="8" xfId="0" applyFont="1" applyFill="1" applyBorder="1" applyAlignment="1" applyProtection="1">
      <alignment horizontal="left"/>
    </xf>
    <xf numFmtId="0" fontId="10" fillId="20" borderId="9" xfId="0" applyFont="1" applyFill="1" applyBorder="1" applyAlignment="1" applyProtection="1">
      <alignment horizontal="left"/>
    </xf>
    <xf numFmtId="0" fontId="10" fillId="20" borderId="10" xfId="0" applyFont="1" applyFill="1" applyBorder="1" applyAlignment="1" applyProtection="1">
      <alignment horizontal="left"/>
    </xf>
    <xf numFmtId="0" fontId="11" fillId="20" borderId="0" xfId="0" applyFont="1" applyFill="1" applyBorder="1" applyProtection="1"/>
    <xf numFmtId="0" fontId="8" fillId="20" borderId="17" xfId="0" applyFont="1" applyFill="1" applyBorder="1" applyProtection="1"/>
    <xf numFmtId="0" fontId="12" fillId="20" borderId="0" xfId="0" applyFont="1" applyFill="1" applyBorder="1" applyAlignment="1" applyProtection="1">
      <alignment horizontal="left" vertical="center"/>
    </xf>
    <xf numFmtId="0" fontId="12" fillId="20" borderId="0" xfId="0" applyFont="1" applyFill="1" applyBorder="1" applyAlignment="1" applyProtection="1">
      <alignment horizontal="center" vertical="center"/>
    </xf>
    <xf numFmtId="0" fontId="12" fillId="20" borderId="0" xfId="0" applyFont="1" applyFill="1" applyBorder="1" applyProtection="1"/>
    <xf numFmtId="0" fontId="8" fillId="20" borderId="0" xfId="0" applyFont="1" applyFill="1" applyBorder="1" applyAlignment="1" applyProtection="1"/>
    <xf numFmtId="0" fontId="23" fillId="20" borderId="0" xfId="386" applyFont="1" applyFill="1" applyBorder="1" applyProtection="1"/>
    <xf numFmtId="0" fontId="10" fillId="20" borderId="22" xfId="0" applyFont="1" applyFill="1" applyBorder="1" applyAlignment="1" applyProtection="1">
      <alignment horizontal="center"/>
    </xf>
    <xf numFmtId="0" fontId="2" fillId="14" borderId="22" xfId="0" applyNumberFormat="1" applyFont="1" applyFill="1" applyBorder="1" applyAlignment="1" applyProtection="1">
      <alignment horizontal="center"/>
    </xf>
    <xf numFmtId="16" fontId="2" fillId="15" borderId="22" xfId="0" applyNumberFormat="1" applyFont="1" applyFill="1" applyBorder="1" applyAlignment="1" applyProtection="1">
      <alignment horizontal="center"/>
    </xf>
    <xf numFmtId="0" fontId="0" fillId="11" borderId="22" xfId="0" applyNumberFormat="1" applyFill="1" applyBorder="1" applyAlignment="1" applyProtection="1">
      <alignment horizontal="center"/>
    </xf>
    <xf numFmtId="0" fontId="0" fillId="16" borderId="22" xfId="0" applyNumberFormat="1" applyFill="1" applyBorder="1" applyAlignment="1" applyProtection="1">
      <alignment horizontal="center"/>
    </xf>
    <xf numFmtId="0" fontId="0" fillId="12" borderId="22" xfId="0" applyNumberFormat="1" applyFill="1" applyBorder="1" applyAlignment="1" applyProtection="1">
      <alignment horizontal="center"/>
    </xf>
    <xf numFmtId="0" fontId="0" fillId="17" borderId="22" xfId="0" applyNumberFormat="1" applyFill="1" applyBorder="1" applyAlignment="1" applyProtection="1">
      <alignment horizontal="center"/>
    </xf>
    <xf numFmtId="0" fontId="0" fillId="3" borderId="22" xfId="0" applyNumberFormat="1" applyFill="1" applyBorder="1" applyAlignment="1" applyProtection="1">
      <alignment horizontal="center"/>
    </xf>
    <xf numFmtId="0" fontId="0" fillId="4" borderId="22" xfId="0" applyNumberFormat="1" applyFill="1" applyBorder="1" applyAlignment="1" applyProtection="1">
      <alignment horizontal="center"/>
    </xf>
    <xf numFmtId="0" fontId="0" fillId="5" borderId="22" xfId="0" applyNumberFormat="1" applyFill="1" applyBorder="1" applyAlignment="1" applyProtection="1">
      <alignment horizontal="center"/>
    </xf>
    <xf numFmtId="0" fontId="0" fillId="6" borderId="22" xfId="0" applyNumberFormat="1" applyFill="1" applyBorder="1" applyAlignment="1" applyProtection="1">
      <alignment horizontal="center"/>
    </xf>
    <xf numFmtId="0" fontId="2" fillId="2" borderId="22" xfId="0" applyNumberFormat="1" applyFont="1" applyFill="1" applyBorder="1" applyAlignment="1" applyProtection="1">
      <alignment horizontal="center"/>
    </xf>
    <xf numFmtId="0" fontId="8" fillId="20" borderId="19" xfId="0" applyFont="1" applyFill="1" applyBorder="1" applyProtection="1"/>
    <xf numFmtId="0" fontId="8" fillId="20" borderId="20" xfId="0" applyFont="1" applyFill="1" applyBorder="1" applyProtection="1"/>
    <xf numFmtId="0" fontId="11" fillId="20" borderId="20" xfId="0" applyFont="1" applyFill="1" applyBorder="1" applyProtection="1"/>
    <xf numFmtId="0" fontId="8" fillId="20" borderId="21" xfId="0" applyFont="1" applyFill="1" applyBorder="1" applyProtection="1"/>
    <xf numFmtId="0" fontId="19" fillId="29" borderId="25" xfId="0" applyFont="1" applyFill="1" applyBorder="1" applyAlignment="1" applyProtection="1">
      <alignment horizontal="center" vertical="center"/>
      <protection locked="0"/>
    </xf>
    <xf numFmtId="0" fontId="0" fillId="28" borderId="39" xfId="0" applyFill="1" applyBorder="1" applyAlignment="1" applyProtection="1">
      <alignment horizontal="center" vertical="center" textRotation="45"/>
      <protection locked="0"/>
    </xf>
    <xf numFmtId="0" fontId="0" fillId="28" borderId="63" xfId="0" applyFill="1" applyBorder="1" applyAlignment="1" applyProtection="1">
      <alignment horizontal="center" vertical="center" textRotation="45"/>
      <protection locked="0"/>
    </xf>
    <xf numFmtId="0" fontId="0" fillId="28" borderId="64" xfId="0" applyFill="1" applyBorder="1" applyAlignment="1" applyProtection="1">
      <alignment horizontal="center" vertical="center" textRotation="45"/>
      <protection locked="0"/>
    </xf>
    <xf numFmtId="0" fontId="17" fillId="28" borderId="59" xfId="0" applyFont="1" applyFill="1" applyBorder="1" applyAlignment="1" applyProtection="1">
      <alignment horizontal="center" vertical="center"/>
      <protection locked="0"/>
    </xf>
    <xf numFmtId="0" fontId="17" fillId="28" borderId="60" xfId="0" applyFont="1" applyFill="1" applyBorder="1" applyAlignment="1" applyProtection="1">
      <alignment horizontal="center" vertical="center"/>
      <protection locked="0"/>
    </xf>
    <xf numFmtId="0" fontId="17" fillId="28" borderId="61" xfId="0" applyFont="1" applyFill="1" applyBorder="1" applyAlignment="1" applyProtection="1">
      <alignment horizontal="center" vertical="center"/>
      <protection locked="0"/>
    </xf>
    <xf numFmtId="0" fontId="0" fillId="20" borderId="14" xfId="0" applyFill="1" applyBorder="1" applyProtection="1"/>
    <xf numFmtId="0" fontId="0" fillId="20" borderId="15" xfId="0" applyFill="1" applyBorder="1" applyProtection="1"/>
    <xf numFmtId="0" fontId="0" fillId="20" borderId="16" xfId="0" applyFill="1" applyBorder="1" applyProtection="1"/>
    <xf numFmtId="0" fontId="0" fillId="19" borderId="1" xfId="0" applyFill="1" applyBorder="1" applyAlignment="1" applyProtection="1">
      <alignment horizontal="center" vertical="center"/>
    </xf>
    <xf numFmtId="0" fontId="0" fillId="19" borderId="39" xfId="0" applyFill="1" applyBorder="1" applyAlignment="1" applyProtection="1">
      <alignment horizontal="center" vertical="center" textRotation="45"/>
    </xf>
    <xf numFmtId="0" fontId="0" fillId="19" borderId="1" xfId="0" applyFill="1" applyBorder="1" applyAlignment="1" applyProtection="1">
      <alignment horizontal="center" vertical="center" textRotation="45" wrapText="1" shrinkToFit="1"/>
    </xf>
    <xf numFmtId="0" fontId="0" fillId="19" borderId="1" xfId="0" applyFill="1" applyBorder="1" applyAlignment="1" applyProtection="1">
      <alignment horizontal="center" vertical="center" wrapText="1" shrinkToFit="1"/>
    </xf>
    <xf numFmtId="0" fontId="0" fillId="19" borderId="1" xfId="0" applyFill="1" applyBorder="1" applyAlignment="1" applyProtection="1">
      <alignment horizontal="center"/>
    </xf>
    <xf numFmtId="0" fontId="0" fillId="20" borderId="18" xfId="0" applyFill="1" applyBorder="1" applyProtection="1"/>
    <xf numFmtId="0" fontId="7" fillId="22" borderId="25" xfId="0" applyFont="1" applyFill="1" applyBorder="1" applyAlignment="1" applyProtection="1">
      <alignment horizontal="center" vertical="center"/>
    </xf>
    <xf numFmtId="1" fontId="16" fillId="19" borderId="1" xfId="0" applyNumberFormat="1" applyFont="1" applyFill="1" applyBorder="1" applyAlignment="1" applyProtection="1">
      <alignment horizontal="center" vertical="center"/>
    </xf>
    <xf numFmtId="1" fontId="15" fillId="19" borderId="1" xfId="0" applyNumberFormat="1" applyFont="1" applyFill="1" applyBorder="1" applyAlignment="1" applyProtection="1">
      <alignment horizontal="center" vertical="center"/>
    </xf>
    <xf numFmtId="1" fontId="14" fillId="19" borderId="1" xfId="0" applyNumberFormat="1" applyFont="1" applyFill="1" applyBorder="1" applyAlignment="1" applyProtection="1">
      <alignment horizontal="center" vertical="center"/>
    </xf>
    <xf numFmtId="9" fontId="16" fillId="19" borderId="1" xfId="97" applyFont="1" applyFill="1" applyBorder="1" applyAlignment="1" applyProtection="1">
      <alignment horizontal="center" vertical="center"/>
    </xf>
    <xf numFmtId="9" fontId="16" fillId="19" borderId="1" xfId="0" applyNumberFormat="1" applyFont="1" applyFill="1" applyBorder="1" applyAlignment="1" applyProtection="1">
      <alignment horizontal="center" vertical="center"/>
    </xf>
    <xf numFmtId="9" fontId="14" fillId="19" borderId="1" xfId="0" applyNumberFormat="1" applyFont="1" applyFill="1" applyBorder="1" applyAlignment="1" applyProtection="1">
      <alignment horizontal="center" vertical="center"/>
    </xf>
    <xf numFmtId="0" fontId="0" fillId="20" borderId="17" xfId="0" applyFill="1" applyBorder="1" applyProtection="1"/>
    <xf numFmtId="0" fontId="0" fillId="20" borderId="0" xfId="0" applyFill="1" applyBorder="1" applyProtection="1"/>
    <xf numFmtId="0" fontId="0" fillId="20" borderId="17" xfId="0" applyFill="1" applyBorder="1" applyAlignment="1" applyProtection="1"/>
    <xf numFmtId="0" fontId="0" fillId="20" borderId="0" xfId="0" applyFill="1" applyBorder="1" applyAlignment="1" applyProtection="1"/>
    <xf numFmtId="0" fontId="13" fillId="20" borderId="17" xfId="0" applyFont="1" applyFill="1" applyBorder="1" applyProtection="1"/>
    <xf numFmtId="0" fontId="0" fillId="20" borderId="19" xfId="0" applyFill="1" applyBorder="1" applyProtection="1"/>
    <xf numFmtId="0" fontId="0" fillId="20" borderId="20" xfId="0" applyFill="1" applyBorder="1" applyProtection="1"/>
    <xf numFmtId="0" fontId="0" fillId="20" borderId="21" xfId="0" applyFill="1" applyBorder="1" applyProtection="1"/>
    <xf numFmtId="0" fontId="26" fillId="29" borderId="25" xfId="0" applyFont="1" applyFill="1" applyBorder="1" applyAlignment="1" applyProtection="1">
      <alignment horizontal="center" vertical="center"/>
      <protection locked="0"/>
    </xf>
    <xf numFmtId="0" fontId="0" fillId="8" borderId="17" xfId="0" applyFill="1" applyBorder="1" applyAlignment="1" applyProtection="1">
      <alignment horizontal="center" shrinkToFit="1"/>
      <protection locked="0"/>
    </xf>
    <xf numFmtId="0" fontId="0" fillId="8" borderId="0" xfId="0" applyFill="1" applyBorder="1" applyAlignment="1" applyProtection="1">
      <alignment horizontal="center" shrinkToFit="1"/>
      <protection locked="0"/>
    </xf>
    <xf numFmtId="0" fontId="0" fillId="8" borderId="18" xfId="0" applyFill="1" applyBorder="1" applyAlignment="1" applyProtection="1">
      <alignment horizontal="center" shrinkToFit="1"/>
      <protection locked="0"/>
    </xf>
    <xf numFmtId="0" fontId="0" fillId="10" borderId="17" xfId="0" applyFill="1" applyBorder="1" applyAlignment="1" applyProtection="1">
      <alignment horizontal="center" shrinkToFit="1"/>
      <protection locked="0"/>
    </xf>
    <xf numFmtId="0" fontId="0" fillId="10" borderId="0" xfId="0" applyFill="1" applyBorder="1" applyAlignment="1" applyProtection="1">
      <alignment horizontal="center" shrinkToFit="1"/>
      <protection locked="0"/>
    </xf>
    <xf numFmtId="0" fontId="0" fillId="10" borderId="18" xfId="0" applyFill="1" applyBorder="1" applyAlignment="1" applyProtection="1">
      <alignment horizontal="center" shrinkToFit="1"/>
      <protection locked="0"/>
    </xf>
    <xf numFmtId="0" fontId="0" fillId="8" borderId="19" xfId="0" applyFill="1" applyBorder="1" applyAlignment="1" applyProtection="1">
      <alignment horizontal="center" shrinkToFit="1"/>
      <protection locked="0"/>
    </xf>
    <xf numFmtId="0" fontId="0" fillId="8" borderId="20" xfId="0" applyFill="1" applyBorder="1" applyAlignment="1" applyProtection="1">
      <alignment horizontal="center" shrinkToFit="1"/>
      <protection locked="0"/>
    </xf>
    <xf numFmtId="0" fontId="0" fillId="8" borderId="21" xfId="0" applyFill="1" applyBorder="1" applyAlignment="1" applyProtection="1">
      <alignment horizontal="center" shrinkToFit="1"/>
      <protection locked="0"/>
    </xf>
    <xf numFmtId="0" fontId="0" fillId="10" borderId="19" xfId="0" applyFill="1" applyBorder="1" applyAlignment="1" applyProtection="1">
      <alignment horizontal="center" shrinkToFit="1"/>
      <protection locked="0"/>
    </xf>
    <xf numFmtId="0" fontId="0" fillId="10" borderId="20" xfId="0" applyFill="1" applyBorder="1" applyAlignment="1" applyProtection="1">
      <alignment horizontal="center" shrinkToFit="1"/>
      <protection locked="0"/>
    </xf>
    <xf numFmtId="0" fontId="0" fillId="10" borderId="21" xfId="0" applyFill="1" applyBorder="1" applyAlignment="1" applyProtection="1">
      <alignment horizontal="center" shrinkToFit="1"/>
      <protection locked="0"/>
    </xf>
    <xf numFmtId="0" fontId="0" fillId="4" borderId="17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7" fillId="27" borderId="17" xfId="0" applyFont="1" applyFill="1" applyBorder="1" applyAlignment="1" applyProtection="1">
      <alignment horizontal="center" shrinkToFit="1"/>
      <protection locked="0"/>
    </xf>
    <xf numFmtId="0" fontId="7" fillId="27" borderId="0" xfId="0" applyFont="1" applyFill="1" applyBorder="1" applyAlignment="1" applyProtection="1">
      <alignment horizontal="center" shrinkToFit="1"/>
      <protection locked="0"/>
    </xf>
    <xf numFmtId="0" fontId="7" fillId="27" borderId="18" xfId="0" applyFont="1" applyFill="1" applyBorder="1" applyAlignment="1" applyProtection="1">
      <alignment horizontal="center" shrinkToFit="1"/>
      <protection locked="0"/>
    </xf>
    <xf numFmtId="0" fontId="0" fillId="4" borderId="19" xfId="0" applyFill="1" applyBorder="1" applyAlignment="1" applyProtection="1">
      <alignment horizontal="center"/>
      <protection locked="0"/>
    </xf>
    <xf numFmtId="0" fontId="0" fillId="4" borderId="20" xfId="0" applyFill="1" applyBorder="1" applyAlignment="1" applyProtection="1">
      <alignment horizontal="center"/>
      <protection locked="0"/>
    </xf>
    <xf numFmtId="0" fontId="0" fillId="4" borderId="21" xfId="0" applyFill="1" applyBorder="1" applyAlignment="1" applyProtection="1">
      <alignment horizontal="center"/>
      <protection locked="0"/>
    </xf>
    <xf numFmtId="0" fontId="7" fillId="27" borderId="19" xfId="0" applyFont="1" applyFill="1" applyBorder="1" applyAlignment="1" applyProtection="1">
      <alignment horizontal="center" shrinkToFit="1"/>
      <protection locked="0"/>
    </xf>
    <xf numFmtId="0" fontId="7" fillId="27" borderId="20" xfId="0" applyFont="1" applyFill="1" applyBorder="1" applyAlignment="1" applyProtection="1">
      <alignment horizontal="center" shrinkToFit="1"/>
      <protection locked="0"/>
    </xf>
    <xf numFmtId="0" fontId="7" fillId="27" borderId="21" xfId="0" applyFont="1" applyFill="1" applyBorder="1" applyAlignment="1" applyProtection="1">
      <alignment horizontal="center" shrinkToFit="1"/>
      <protection locked="0"/>
    </xf>
    <xf numFmtId="0" fontId="7" fillId="25" borderId="14" xfId="0" applyFont="1" applyFill="1" applyBorder="1" applyProtection="1"/>
    <xf numFmtId="0" fontId="7" fillId="25" borderId="15" xfId="0" applyFont="1" applyFill="1" applyBorder="1" applyProtection="1"/>
    <xf numFmtId="0" fontId="7" fillId="25" borderId="16" xfId="0" applyFont="1" applyFill="1" applyBorder="1" applyProtection="1"/>
    <xf numFmtId="0" fontId="0" fillId="20" borderId="15" xfId="0" applyFill="1" applyBorder="1" applyAlignment="1" applyProtection="1">
      <alignment vertical="center"/>
    </xf>
    <xf numFmtId="0" fontId="0" fillId="0" borderId="0" xfId="0" applyProtection="1"/>
    <xf numFmtId="0" fontId="16" fillId="22" borderId="25" xfId="0" applyFont="1" applyFill="1" applyBorder="1" applyAlignment="1" applyProtection="1">
      <alignment horizontal="center" vertical="center" textRotation="45"/>
    </xf>
    <xf numFmtId="0" fontId="8" fillId="23" borderId="1" xfId="0" applyFont="1" applyFill="1" applyBorder="1" applyAlignment="1" applyProtection="1">
      <alignment horizontal="center" vertical="center" textRotation="45" wrapText="1"/>
    </xf>
    <xf numFmtId="0" fontId="27" fillId="24" borderId="1" xfId="0" applyFont="1" applyFill="1" applyBorder="1" applyAlignment="1" applyProtection="1">
      <alignment horizontal="center" vertical="center" textRotation="45" wrapText="1"/>
    </xf>
    <xf numFmtId="0" fontId="8" fillId="13" borderId="1" xfId="0" applyFont="1" applyFill="1" applyBorder="1" applyAlignment="1" applyProtection="1">
      <alignment horizontal="center" vertical="center" textRotation="45" wrapText="1"/>
    </xf>
    <xf numFmtId="0" fontId="16" fillId="22" borderId="25" xfId="0" applyFont="1" applyFill="1" applyBorder="1" applyAlignment="1" applyProtection="1">
      <alignment horizontal="center" vertical="center"/>
    </xf>
    <xf numFmtId="1" fontId="16" fillId="23" borderId="1" xfId="0" applyNumberFormat="1" applyFont="1" applyFill="1" applyBorder="1" applyAlignment="1" applyProtection="1">
      <alignment horizontal="center" vertical="center"/>
    </xf>
    <xf numFmtId="0" fontId="14" fillId="23" borderId="1" xfId="0" applyFont="1" applyFill="1" applyBorder="1" applyAlignment="1" applyProtection="1">
      <alignment horizontal="center" vertical="center"/>
    </xf>
    <xf numFmtId="2" fontId="14" fillId="13" borderId="3" xfId="0" applyNumberFormat="1" applyFont="1" applyFill="1" applyBorder="1" applyAlignment="1" applyProtection="1">
      <alignment horizontal="center" vertical="center"/>
    </xf>
    <xf numFmtId="0" fontId="22" fillId="20" borderId="0" xfId="0" applyFont="1" applyFill="1" applyBorder="1" applyProtection="1"/>
    <xf numFmtId="0" fontId="14" fillId="20" borderId="0" xfId="0" applyFont="1" applyFill="1" applyBorder="1" applyProtection="1"/>
    <xf numFmtId="0" fontId="14" fillId="20" borderId="18" xfId="0" applyFont="1" applyFill="1" applyBorder="1" applyProtection="1"/>
    <xf numFmtId="0" fontId="14" fillId="0" borderId="0" xfId="0" applyFont="1" applyProtection="1"/>
    <xf numFmtId="1" fontId="14" fillId="23" borderId="1" xfId="0" applyNumberFormat="1" applyFont="1" applyFill="1" applyBorder="1" applyAlignment="1" applyProtection="1">
      <alignment horizontal="center" vertical="center"/>
    </xf>
    <xf numFmtId="2" fontId="16" fillId="23" borderId="1" xfId="0" applyNumberFormat="1" applyFont="1" applyFill="1" applyBorder="1" applyAlignment="1" applyProtection="1">
      <alignment horizontal="center" vertical="center"/>
    </xf>
    <xf numFmtId="2" fontId="14" fillId="23" borderId="1" xfId="0" applyNumberFormat="1" applyFont="1" applyFill="1" applyBorder="1" applyAlignment="1" applyProtection="1">
      <alignment horizontal="center" vertical="center"/>
    </xf>
    <xf numFmtId="0" fontId="14" fillId="20" borderId="17" xfId="0" applyFont="1" applyFill="1" applyBorder="1" applyAlignment="1" applyProtection="1">
      <alignment horizontal="center" vertical="center"/>
    </xf>
    <xf numFmtId="0" fontId="14" fillId="20" borderId="0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 shrinkToFit="1"/>
    </xf>
    <xf numFmtId="0" fontId="14" fillId="13" borderId="1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20" fillId="20" borderId="0" xfId="0" applyFont="1" applyFill="1" applyBorder="1" applyAlignment="1" applyProtection="1">
      <alignment horizontal="center" shrinkToFit="1"/>
    </xf>
    <xf numFmtId="0" fontId="20" fillId="0" borderId="0" xfId="0" applyFont="1" applyBorder="1" applyProtection="1"/>
    <xf numFmtId="0" fontId="0" fillId="0" borderId="0" xfId="0" applyBorder="1" applyAlignment="1" applyProtection="1">
      <alignment horizontal="left"/>
    </xf>
    <xf numFmtId="0" fontId="0" fillId="20" borderId="0" xfId="0" applyFill="1" applyBorder="1" applyAlignment="1" applyProtection="1">
      <alignment horizontal="left" shrinkToFit="1"/>
    </xf>
    <xf numFmtId="0" fontId="0" fillId="7" borderId="14" xfId="0" applyFill="1" applyBorder="1" applyAlignment="1" applyProtection="1">
      <alignment horizontal="center" shrinkToFit="1"/>
    </xf>
    <xf numFmtId="0" fontId="0" fillId="7" borderId="15" xfId="0" applyFill="1" applyBorder="1" applyAlignment="1" applyProtection="1">
      <alignment horizontal="center" shrinkToFit="1"/>
    </xf>
    <xf numFmtId="0" fontId="0" fillId="7" borderId="16" xfId="0" applyFill="1" applyBorder="1" applyAlignment="1" applyProtection="1">
      <alignment horizontal="center" shrinkToFit="1"/>
    </xf>
    <xf numFmtId="0" fontId="0" fillId="0" borderId="0" xfId="0" applyBorder="1" applyAlignment="1" applyProtection="1"/>
    <xf numFmtId="0" fontId="0" fillId="20" borderId="0" xfId="0" applyFill="1" applyBorder="1" applyAlignment="1" applyProtection="1">
      <alignment shrinkToFit="1"/>
    </xf>
    <xf numFmtId="0" fontId="0" fillId="0" borderId="0" xfId="0" applyBorder="1" applyAlignment="1" applyProtection="1">
      <alignment shrinkToFit="1"/>
    </xf>
    <xf numFmtId="0" fontId="0" fillId="0" borderId="6" xfId="0" applyBorder="1" applyAlignment="1" applyProtection="1">
      <alignment horizontal="left"/>
    </xf>
    <xf numFmtId="0" fontId="0" fillId="9" borderId="0" xfId="0" applyFill="1" applyBorder="1" applyAlignment="1" applyProtection="1">
      <alignment shrinkToFit="1"/>
    </xf>
    <xf numFmtId="0" fontId="0" fillId="9" borderId="14" xfId="0" applyFill="1" applyBorder="1" applyAlignment="1" applyProtection="1">
      <alignment horizontal="center" vertical="center" shrinkToFit="1"/>
    </xf>
    <xf numFmtId="0" fontId="0" fillId="9" borderId="15" xfId="0" applyFill="1" applyBorder="1" applyAlignment="1" applyProtection="1">
      <alignment horizontal="center" vertical="center" shrinkToFit="1"/>
    </xf>
    <xf numFmtId="0" fontId="0" fillId="9" borderId="16" xfId="0" applyFill="1" applyBorder="1" applyAlignment="1" applyProtection="1">
      <alignment horizontal="center" vertical="center" shrinkToFit="1"/>
    </xf>
    <xf numFmtId="0" fontId="0" fillId="0" borderId="0" xfId="0" applyAlignment="1" applyProtection="1">
      <alignment shrinkToFit="1"/>
    </xf>
    <xf numFmtId="0" fontId="0" fillId="7" borderId="17" xfId="0" applyFill="1" applyBorder="1" applyAlignment="1" applyProtection="1">
      <alignment horizontal="center" shrinkToFit="1"/>
    </xf>
    <xf numFmtId="0" fontId="0" fillId="7" borderId="0" xfId="0" applyFill="1" applyBorder="1" applyAlignment="1" applyProtection="1">
      <alignment horizontal="center" shrinkToFit="1"/>
    </xf>
    <xf numFmtId="0" fontId="0" fillId="7" borderId="18" xfId="0" applyFill="1" applyBorder="1" applyAlignment="1" applyProtection="1">
      <alignment horizontal="center" shrinkToFit="1"/>
    </xf>
    <xf numFmtId="0" fontId="21" fillId="20" borderId="0" xfId="0" applyFont="1" applyFill="1" applyBorder="1" applyAlignment="1" applyProtection="1">
      <alignment horizontal="center" vertical="center" textRotation="90" shrinkToFit="1"/>
    </xf>
    <xf numFmtId="0" fontId="11" fillId="20" borderId="0" xfId="0" applyFont="1" applyFill="1" applyBorder="1" applyAlignment="1" applyProtection="1">
      <alignment shrinkToFit="1"/>
    </xf>
    <xf numFmtId="0" fontId="11" fillId="20" borderId="6" xfId="0" applyFont="1" applyFill="1" applyBorder="1" applyAlignment="1" applyProtection="1">
      <alignment shrinkToFit="1"/>
    </xf>
    <xf numFmtId="0" fontId="0" fillId="9" borderId="17" xfId="0" applyFill="1" applyBorder="1" applyAlignment="1" applyProtection="1">
      <alignment horizontal="center" vertical="center" shrinkToFit="1"/>
    </xf>
    <xf numFmtId="0" fontId="0" fillId="9" borderId="0" xfId="0" applyFill="1" applyBorder="1" applyAlignment="1" applyProtection="1">
      <alignment horizontal="center" vertical="center" shrinkToFit="1"/>
    </xf>
    <xf numFmtId="0" fontId="0" fillId="9" borderId="18" xfId="0" applyFill="1" applyBorder="1" applyAlignment="1" applyProtection="1">
      <alignment horizontal="center" vertical="center" shrinkToFit="1"/>
    </xf>
    <xf numFmtId="0" fontId="0" fillId="7" borderId="19" xfId="0" applyFill="1" applyBorder="1" applyAlignment="1" applyProtection="1">
      <alignment horizontal="center" shrinkToFit="1"/>
    </xf>
    <xf numFmtId="0" fontId="0" fillId="7" borderId="20" xfId="0" applyFill="1" applyBorder="1" applyAlignment="1" applyProtection="1">
      <alignment horizontal="center" shrinkToFit="1"/>
    </xf>
    <xf numFmtId="0" fontId="0" fillId="7" borderId="21" xfId="0" applyFill="1" applyBorder="1" applyAlignment="1" applyProtection="1">
      <alignment horizontal="center" shrinkToFit="1"/>
    </xf>
    <xf numFmtId="0" fontId="0" fillId="20" borderId="0" xfId="0" applyFill="1" applyBorder="1" applyAlignment="1" applyProtection="1">
      <alignment horizontal="left"/>
    </xf>
    <xf numFmtId="0" fontId="21" fillId="20" borderId="0" xfId="0" applyFont="1" applyFill="1" applyBorder="1" applyAlignment="1" applyProtection="1">
      <alignment horizontal="left" vertical="center" textRotation="90"/>
    </xf>
    <xf numFmtId="0" fontId="0" fillId="9" borderId="19" xfId="0" applyFill="1" applyBorder="1" applyAlignment="1" applyProtection="1">
      <alignment horizontal="center" vertical="center" shrinkToFit="1"/>
    </xf>
    <xf numFmtId="0" fontId="0" fillId="9" borderId="20" xfId="0" applyFill="1" applyBorder="1" applyAlignment="1" applyProtection="1">
      <alignment horizontal="center" vertical="center" shrinkToFit="1"/>
    </xf>
    <xf numFmtId="0" fontId="0" fillId="9" borderId="21" xfId="0" applyFill="1" applyBorder="1" applyAlignment="1" applyProtection="1">
      <alignment horizontal="center" vertical="center" shrinkToFit="1"/>
    </xf>
    <xf numFmtId="0" fontId="0" fillId="10" borderId="0" xfId="0" applyFill="1" applyBorder="1" applyAlignment="1" applyProtection="1">
      <alignment shrinkToFit="1"/>
    </xf>
    <xf numFmtId="0" fontId="0" fillId="20" borderId="17" xfId="0" applyFill="1" applyBorder="1" applyAlignment="1" applyProtection="1">
      <alignment horizontal="center"/>
    </xf>
    <xf numFmtId="0" fontId="0" fillId="20" borderId="0" xfId="0" applyFill="1" applyBorder="1" applyAlignment="1" applyProtection="1">
      <alignment horizontal="center"/>
    </xf>
    <xf numFmtId="0" fontId="0" fillId="20" borderId="18" xfId="0" applyFill="1" applyBorder="1" applyAlignment="1" applyProtection="1">
      <alignment horizontal="center"/>
    </xf>
    <xf numFmtId="0" fontId="0" fillId="6" borderId="14" xfId="0" applyFill="1" applyBorder="1" applyAlignment="1" applyProtection="1">
      <alignment horizontal="center"/>
    </xf>
    <xf numFmtId="0" fontId="0" fillId="6" borderId="15" xfId="0" applyFill="1" applyBorder="1" applyAlignment="1" applyProtection="1">
      <alignment horizontal="center"/>
    </xf>
    <xf numFmtId="0" fontId="0" fillId="6" borderId="16" xfId="0" applyFill="1" applyBorder="1" applyAlignment="1" applyProtection="1">
      <alignment horizontal="center"/>
    </xf>
    <xf numFmtId="0" fontId="7" fillId="26" borderId="14" xfId="0" applyFont="1" applyFill="1" applyBorder="1" applyAlignment="1" applyProtection="1">
      <alignment horizontal="center" vertical="center" shrinkToFit="1"/>
    </xf>
    <xf numFmtId="0" fontId="7" fillId="26" borderId="15" xfId="0" applyFont="1" applyFill="1" applyBorder="1" applyAlignment="1" applyProtection="1">
      <alignment horizontal="center" vertical="center" shrinkToFit="1"/>
    </xf>
    <xf numFmtId="0" fontId="7" fillId="26" borderId="16" xfId="0" applyFont="1" applyFill="1" applyBorder="1" applyAlignment="1" applyProtection="1">
      <alignment horizontal="center" vertical="center" shrinkToFit="1"/>
    </xf>
    <xf numFmtId="0" fontId="0" fillId="6" borderId="17" xfId="0" applyFill="1" applyBorder="1" applyAlignment="1" applyProtection="1">
      <alignment horizontal="center"/>
    </xf>
    <xf numFmtId="0" fontId="0" fillId="6" borderId="0" xfId="0" applyFill="1" applyBorder="1" applyAlignment="1" applyProtection="1">
      <alignment horizontal="center"/>
    </xf>
    <xf numFmtId="0" fontId="0" fillId="6" borderId="18" xfId="0" applyFill="1" applyBorder="1" applyAlignment="1" applyProtection="1">
      <alignment horizontal="center"/>
    </xf>
    <xf numFmtId="0" fontId="7" fillId="26" borderId="17" xfId="0" applyFont="1" applyFill="1" applyBorder="1" applyAlignment="1" applyProtection="1">
      <alignment horizontal="center" vertical="center" shrinkToFit="1"/>
    </xf>
    <xf numFmtId="0" fontId="7" fillId="26" borderId="0" xfId="0" applyFont="1" applyFill="1" applyBorder="1" applyAlignment="1" applyProtection="1">
      <alignment horizontal="center" vertical="center" shrinkToFit="1"/>
    </xf>
    <xf numFmtId="0" fontId="7" fillId="26" borderId="18" xfId="0" applyFont="1" applyFill="1" applyBorder="1" applyAlignment="1" applyProtection="1">
      <alignment horizontal="center" vertical="center" shrinkToFit="1"/>
    </xf>
    <xf numFmtId="0" fontId="0" fillId="6" borderId="19" xfId="0" applyFill="1" applyBorder="1" applyAlignment="1" applyProtection="1">
      <alignment horizontal="center"/>
    </xf>
    <xf numFmtId="0" fontId="0" fillId="6" borderId="20" xfId="0" applyFill="1" applyBorder="1" applyAlignment="1" applyProtection="1">
      <alignment horizontal="center"/>
    </xf>
    <xf numFmtId="0" fontId="0" fillId="6" borderId="21" xfId="0" applyFill="1" applyBorder="1" applyAlignment="1" applyProtection="1">
      <alignment horizontal="center"/>
    </xf>
    <xf numFmtId="0" fontId="7" fillId="26" borderId="19" xfId="0" applyFont="1" applyFill="1" applyBorder="1" applyAlignment="1" applyProtection="1">
      <alignment horizontal="center" vertical="center" shrinkToFit="1"/>
    </xf>
    <xf numFmtId="0" fontId="7" fillId="26" borderId="20" xfId="0" applyFont="1" applyFill="1" applyBorder="1" applyAlignment="1" applyProtection="1">
      <alignment horizontal="center" vertical="center" shrinkToFit="1"/>
    </xf>
    <xf numFmtId="0" fontId="7" fillId="26" borderId="21" xfId="0" applyFont="1" applyFill="1" applyBorder="1" applyAlignment="1" applyProtection="1">
      <alignment horizontal="center" vertical="center" shrinkToFit="1"/>
    </xf>
    <xf numFmtId="0" fontId="2" fillId="20" borderId="0" xfId="0" applyFont="1" applyFill="1" applyBorder="1" applyAlignment="1" applyProtection="1">
      <alignment shrinkToFit="1"/>
    </xf>
    <xf numFmtId="0" fontId="20" fillId="20" borderId="20" xfId="0" applyFont="1" applyFill="1" applyBorder="1" applyProtection="1"/>
    <xf numFmtId="0" fontId="20" fillId="0" borderId="20" xfId="0" applyFont="1" applyBorder="1" applyProtection="1"/>
    <xf numFmtId="1" fontId="7" fillId="20" borderId="0" xfId="0" applyNumberFormat="1" applyFont="1" applyFill="1" applyBorder="1" applyAlignment="1" applyProtection="1">
      <alignment horizontal="left"/>
    </xf>
    <xf numFmtId="1" fontId="0" fillId="20" borderId="0" xfId="0" applyNumberFormat="1" applyFill="1" applyBorder="1" applyAlignment="1" applyProtection="1">
      <alignment horizontal="left"/>
    </xf>
    <xf numFmtId="1" fontId="0" fillId="20" borderId="0" xfId="0" applyNumberFormat="1" applyFill="1" applyBorder="1" applyAlignment="1" applyProtection="1">
      <alignment horizontal="left"/>
    </xf>
    <xf numFmtId="0" fontId="6" fillId="20" borderId="0" xfId="0" applyFont="1" applyFill="1" applyBorder="1" applyProtection="1"/>
    <xf numFmtId="0" fontId="19" fillId="0" borderId="0" xfId="0" applyFont="1" applyBorder="1" applyAlignment="1" applyProtection="1">
      <alignment shrinkToFit="1"/>
    </xf>
    <xf numFmtId="0" fontId="28" fillId="20" borderId="0" xfId="0" applyFont="1" applyFill="1" applyBorder="1" applyAlignment="1" applyProtection="1">
      <alignment shrinkToFit="1"/>
    </xf>
    <xf numFmtId="0" fontId="28" fillId="0" borderId="0" xfId="0" applyFont="1" applyBorder="1" applyAlignment="1" applyProtection="1">
      <alignment shrinkToFit="1"/>
    </xf>
    <xf numFmtId="0" fontId="19" fillId="20" borderId="0" xfId="0" applyFont="1" applyFill="1" applyBorder="1" applyProtection="1"/>
    <xf numFmtId="0" fontId="11" fillId="18" borderId="0" xfId="0" applyFont="1" applyFill="1" applyBorder="1" applyAlignment="1" applyProtection="1">
      <alignment shrinkToFit="1"/>
    </xf>
    <xf numFmtId="0" fontId="19" fillId="0" borderId="0" xfId="0" applyFont="1" applyBorder="1" applyProtection="1"/>
    <xf numFmtId="1" fontId="22" fillId="20" borderId="0" xfId="0" applyNumberFormat="1" applyFont="1" applyFill="1" applyBorder="1" applyProtection="1"/>
    <xf numFmtId="0" fontId="0" fillId="8" borderId="47" xfId="0" applyFill="1" applyBorder="1" applyAlignment="1" applyProtection="1">
      <alignment horizontal="center" shrinkToFit="1"/>
      <protection locked="0"/>
    </xf>
    <xf numFmtId="0" fontId="0" fillId="8" borderId="48" xfId="0" applyFill="1" applyBorder="1" applyAlignment="1" applyProtection="1">
      <alignment horizontal="center" shrinkToFit="1"/>
      <protection locked="0"/>
    </xf>
    <xf numFmtId="0" fontId="0" fillId="8" borderId="49" xfId="0" applyFill="1" applyBorder="1" applyAlignment="1" applyProtection="1">
      <alignment horizontal="center" shrinkToFit="1"/>
      <protection locked="0"/>
    </xf>
    <xf numFmtId="0" fontId="14" fillId="19" borderId="2" xfId="0" applyFont="1" applyFill="1" applyBorder="1" applyAlignment="1" applyProtection="1">
      <alignment horizontal="center" vertical="center" shrinkToFit="1"/>
    </xf>
    <xf numFmtId="0" fontId="14" fillId="19" borderId="5" xfId="0" applyFont="1" applyFill="1" applyBorder="1" applyAlignment="1" applyProtection="1">
      <alignment horizontal="center" vertical="center" shrinkToFit="1"/>
    </xf>
    <xf numFmtId="0" fontId="14" fillId="19" borderId="3" xfId="0" applyFont="1" applyFill="1" applyBorder="1" applyAlignment="1" applyProtection="1">
      <alignment horizontal="center" vertical="center" shrinkToFit="1"/>
    </xf>
  </cellXfs>
  <cellStyles count="42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/>
    <cellStyle name="Normal" xfId="0" builtinId="0"/>
    <cellStyle name="Percent" xfId="97" builtinId="5"/>
  </cellStyles>
  <dxfs count="159">
    <dxf>
      <font>
        <color theme="0"/>
      </font>
      <fill>
        <patternFill patternType="solid">
          <fgColor indexed="64"/>
          <bgColor theme="0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rgb="FFFF000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indexed="64"/>
          <bgColor rgb="FFFF0000"/>
        </patternFill>
      </fill>
    </dxf>
    <dxf>
      <font>
        <b/>
        <i val="0"/>
        <color theme="0"/>
      </font>
      <fill>
        <patternFill patternType="solid">
          <fgColor indexed="64"/>
          <bgColor theme="5" tint="-0.499984740745262"/>
        </patternFill>
      </fill>
    </dxf>
    <dxf>
      <font>
        <color theme="0"/>
      </font>
      <fill>
        <patternFill patternType="solid">
          <fgColor indexed="64"/>
          <bgColor theme="5" tint="-0.249977111117893"/>
        </patternFill>
      </fill>
    </dxf>
    <dxf>
      <font>
        <color auto="1"/>
      </font>
      <fill>
        <patternFill patternType="solid">
          <fgColor indexed="64"/>
          <bgColor theme="5"/>
        </patternFill>
      </fill>
    </dxf>
    <dxf>
      <font>
        <color auto="1"/>
      </font>
      <fill>
        <patternFill patternType="solid">
          <fgColor indexed="64"/>
          <bgColor theme="5" tint="0.39997558519241921"/>
        </patternFill>
      </fill>
    </dxf>
    <dxf>
      <font>
        <color auto="1"/>
      </font>
      <fill>
        <patternFill patternType="solid">
          <fgColor indexed="64"/>
          <bgColor theme="5" tint="0.59999389629810485"/>
        </patternFill>
      </fill>
    </dxf>
    <dxf>
      <font>
        <color auto="1"/>
      </font>
      <fill>
        <patternFill patternType="solid">
          <fgColor indexed="64"/>
          <bgColor theme="5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/>
        </patternFill>
      </fill>
    </dxf>
    <dxf>
      <font>
        <b/>
        <i val="0"/>
        <color theme="0"/>
      </font>
      <fill>
        <patternFill patternType="solid">
          <fgColor indexed="64"/>
          <bgColor theme="6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5" tint="-0.499984740745262"/>
        </patternFill>
      </fill>
    </dxf>
    <dxf>
      <font>
        <color theme="0"/>
      </font>
      <fill>
        <patternFill patternType="solid">
          <fgColor indexed="64"/>
          <bgColor theme="5" tint="-0.249977111117893"/>
        </patternFill>
      </fill>
    </dxf>
    <dxf>
      <font>
        <color auto="1"/>
      </font>
      <fill>
        <patternFill patternType="solid">
          <fgColor indexed="64"/>
          <bgColor theme="5"/>
        </patternFill>
      </fill>
    </dxf>
    <dxf>
      <font>
        <color auto="1"/>
      </font>
      <fill>
        <patternFill patternType="solid">
          <fgColor indexed="64"/>
          <bgColor theme="5" tint="0.39997558519241921"/>
        </patternFill>
      </fill>
    </dxf>
    <dxf>
      <font>
        <color auto="1"/>
      </font>
      <fill>
        <patternFill patternType="solid">
          <fgColor indexed="64"/>
          <bgColor theme="5" tint="0.59999389629810485"/>
        </patternFill>
      </fill>
    </dxf>
    <dxf>
      <font>
        <color auto="1"/>
      </font>
      <fill>
        <patternFill patternType="solid">
          <fgColor indexed="64"/>
          <bgColor theme="5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/>
        </patternFill>
      </fill>
    </dxf>
    <dxf>
      <font>
        <b/>
        <i val="0"/>
        <color theme="0"/>
      </font>
      <fill>
        <patternFill patternType="solid">
          <fgColor indexed="64"/>
          <bgColor theme="6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5" tint="-0.499984740745262"/>
        </patternFill>
      </fill>
    </dxf>
    <dxf>
      <font>
        <color theme="0"/>
      </font>
      <fill>
        <patternFill patternType="solid">
          <fgColor indexed="64"/>
          <bgColor theme="5" tint="-0.249977111117893"/>
        </patternFill>
      </fill>
    </dxf>
    <dxf>
      <font>
        <color auto="1"/>
      </font>
      <fill>
        <patternFill patternType="solid">
          <fgColor indexed="64"/>
          <bgColor theme="5"/>
        </patternFill>
      </fill>
    </dxf>
    <dxf>
      <font>
        <color auto="1"/>
      </font>
      <fill>
        <patternFill patternType="solid">
          <fgColor indexed="64"/>
          <bgColor theme="5" tint="0.39997558519241921"/>
        </patternFill>
      </fill>
    </dxf>
    <dxf>
      <font>
        <color auto="1"/>
      </font>
      <fill>
        <patternFill patternType="solid">
          <fgColor indexed="64"/>
          <bgColor theme="5" tint="0.59999389629810485"/>
        </patternFill>
      </fill>
    </dxf>
    <dxf>
      <font>
        <color auto="1"/>
      </font>
      <fill>
        <patternFill patternType="solid">
          <fgColor indexed="64"/>
          <bgColor theme="5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/>
        </patternFill>
      </fill>
    </dxf>
    <dxf>
      <font>
        <b/>
        <i val="0"/>
        <color theme="0"/>
      </font>
      <fill>
        <patternFill patternType="solid">
          <fgColor indexed="64"/>
          <bgColor theme="6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5" tint="-0.499984740745262"/>
        </patternFill>
      </fill>
    </dxf>
    <dxf>
      <font>
        <color theme="0"/>
      </font>
      <fill>
        <patternFill patternType="solid">
          <fgColor indexed="64"/>
          <bgColor theme="5" tint="-0.249977111117893"/>
        </patternFill>
      </fill>
    </dxf>
    <dxf>
      <font>
        <color auto="1"/>
      </font>
      <fill>
        <patternFill patternType="solid">
          <fgColor indexed="64"/>
          <bgColor theme="5"/>
        </patternFill>
      </fill>
    </dxf>
    <dxf>
      <font>
        <color auto="1"/>
      </font>
      <fill>
        <patternFill patternType="solid">
          <fgColor indexed="64"/>
          <bgColor theme="5" tint="0.39997558519241921"/>
        </patternFill>
      </fill>
    </dxf>
    <dxf>
      <font>
        <color auto="1"/>
      </font>
      <fill>
        <patternFill patternType="solid">
          <fgColor indexed="64"/>
          <bgColor theme="5" tint="0.59999389629810485"/>
        </patternFill>
      </fill>
    </dxf>
    <dxf>
      <font>
        <color auto="1"/>
      </font>
      <fill>
        <patternFill patternType="solid">
          <fgColor indexed="64"/>
          <bgColor theme="5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/>
        </patternFill>
      </fill>
    </dxf>
    <dxf>
      <font>
        <b/>
        <i val="0"/>
        <color theme="0"/>
      </font>
      <fill>
        <patternFill patternType="solid">
          <fgColor indexed="64"/>
          <bgColor theme="6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5" tint="-0.499984740745262"/>
        </patternFill>
      </fill>
    </dxf>
    <dxf>
      <font>
        <color theme="0"/>
      </font>
      <fill>
        <patternFill patternType="solid">
          <fgColor indexed="64"/>
          <bgColor theme="5" tint="-0.249977111117893"/>
        </patternFill>
      </fill>
    </dxf>
    <dxf>
      <font>
        <color auto="1"/>
      </font>
      <fill>
        <patternFill patternType="solid">
          <fgColor indexed="64"/>
          <bgColor theme="5"/>
        </patternFill>
      </fill>
    </dxf>
    <dxf>
      <font>
        <color auto="1"/>
      </font>
      <fill>
        <patternFill patternType="solid">
          <fgColor indexed="64"/>
          <bgColor theme="5" tint="0.39997558519241921"/>
        </patternFill>
      </fill>
    </dxf>
    <dxf>
      <font>
        <color auto="1"/>
      </font>
      <fill>
        <patternFill patternType="solid">
          <fgColor indexed="64"/>
          <bgColor theme="5" tint="0.59999389629810485"/>
        </patternFill>
      </fill>
    </dxf>
    <dxf>
      <font>
        <color auto="1"/>
      </font>
      <fill>
        <patternFill patternType="solid">
          <fgColor indexed="64"/>
          <bgColor theme="5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/>
        </patternFill>
      </fill>
    </dxf>
    <dxf>
      <font>
        <b/>
        <i val="0"/>
        <color theme="0"/>
      </font>
      <fill>
        <patternFill patternType="solid">
          <fgColor indexed="64"/>
          <bgColor theme="6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5" tint="-0.499984740745262"/>
        </patternFill>
      </fill>
    </dxf>
    <dxf>
      <font>
        <color theme="0"/>
      </font>
      <fill>
        <patternFill patternType="solid">
          <fgColor indexed="64"/>
          <bgColor theme="5" tint="-0.249977111117893"/>
        </patternFill>
      </fill>
    </dxf>
    <dxf>
      <font>
        <color auto="1"/>
      </font>
      <fill>
        <patternFill patternType="solid">
          <fgColor indexed="64"/>
          <bgColor theme="5"/>
        </patternFill>
      </fill>
    </dxf>
    <dxf>
      <font>
        <color auto="1"/>
      </font>
      <fill>
        <patternFill patternType="solid">
          <fgColor indexed="64"/>
          <bgColor theme="5" tint="0.39997558519241921"/>
        </patternFill>
      </fill>
    </dxf>
    <dxf>
      <font>
        <color auto="1"/>
      </font>
      <fill>
        <patternFill patternType="solid">
          <fgColor indexed="64"/>
          <bgColor theme="5" tint="0.59999389629810485"/>
        </patternFill>
      </fill>
    </dxf>
    <dxf>
      <font>
        <color auto="1"/>
      </font>
      <fill>
        <patternFill patternType="solid">
          <fgColor indexed="64"/>
          <bgColor theme="5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/>
        </patternFill>
      </fill>
    </dxf>
    <dxf>
      <font>
        <b/>
        <i val="0"/>
        <color theme="0"/>
      </font>
      <fill>
        <patternFill patternType="solid">
          <fgColor indexed="64"/>
          <bgColor theme="6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5" tint="-0.499984740745262"/>
        </patternFill>
      </fill>
    </dxf>
    <dxf>
      <font>
        <color theme="0"/>
      </font>
      <fill>
        <patternFill patternType="solid">
          <fgColor indexed="64"/>
          <bgColor theme="5" tint="-0.249977111117893"/>
        </patternFill>
      </fill>
    </dxf>
    <dxf>
      <font>
        <color auto="1"/>
      </font>
      <fill>
        <patternFill patternType="solid">
          <fgColor indexed="64"/>
          <bgColor theme="5"/>
        </patternFill>
      </fill>
    </dxf>
    <dxf>
      <font>
        <color auto="1"/>
      </font>
      <fill>
        <patternFill patternType="solid">
          <fgColor indexed="64"/>
          <bgColor theme="5" tint="0.39997558519241921"/>
        </patternFill>
      </fill>
    </dxf>
    <dxf>
      <font>
        <color auto="1"/>
      </font>
      <fill>
        <patternFill patternType="solid">
          <fgColor indexed="64"/>
          <bgColor theme="5" tint="0.59999389629810485"/>
        </patternFill>
      </fill>
    </dxf>
    <dxf>
      <font>
        <color auto="1"/>
      </font>
      <fill>
        <patternFill patternType="solid">
          <fgColor indexed="64"/>
          <bgColor theme="5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/>
        </patternFill>
      </fill>
    </dxf>
    <dxf>
      <font>
        <b/>
        <i val="0"/>
        <color theme="0"/>
      </font>
      <fill>
        <patternFill patternType="solid">
          <fgColor indexed="64"/>
          <bgColor theme="6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5" tint="-0.499984740745262"/>
        </patternFill>
      </fill>
    </dxf>
    <dxf>
      <font>
        <color theme="0"/>
      </font>
      <fill>
        <patternFill patternType="solid">
          <fgColor indexed="64"/>
          <bgColor theme="5" tint="-0.249977111117893"/>
        </patternFill>
      </fill>
    </dxf>
    <dxf>
      <font>
        <color auto="1"/>
      </font>
      <fill>
        <patternFill patternType="solid">
          <fgColor indexed="64"/>
          <bgColor theme="5"/>
        </patternFill>
      </fill>
    </dxf>
    <dxf>
      <font>
        <color auto="1"/>
      </font>
      <fill>
        <patternFill patternType="solid">
          <fgColor indexed="64"/>
          <bgColor theme="5" tint="0.39997558519241921"/>
        </patternFill>
      </fill>
    </dxf>
    <dxf>
      <font>
        <color auto="1"/>
      </font>
      <fill>
        <patternFill patternType="solid">
          <fgColor indexed="64"/>
          <bgColor theme="5" tint="0.59999389629810485"/>
        </patternFill>
      </fill>
    </dxf>
    <dxf>
      <font>
        <color auto="1"/>
      </font>
      <fill>
        <patternFill patternType="solid">
          <fgColor indexed="64"/>
          <bgColor theme="5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/>
        </patternFill>
      </fill>
    </dxf>
    <dxf>
      <font>
        <b/>
        <i val="0"/>
        <color theme="0"/>
      </font>
      <fill>
        <patternFill patternType="solid">
          <fgColor indexed="64"/>
          <bgColor theme="6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5" tint="-0.499984740745262"/>
        </patternFill>
      </fill>
    </dxf>
    <dxf>
      <font>
        <color theme="0"/>
      </font>
      <fill>
        <patternFill patternType="solid">
          <fgColor indexed="64"/>
          <bgColor theme="5" tint="-0.249977111117893"/>
        </patternFill>
      </fill>
    </dxf>
    <dxf>
      <font>
        <color auto="1"/>
      </font>
      <fill>
        <patternFill patternType="solid">
          <fgColor indexed="64"/>
          <bgColor theme="5"/>
        </patternFill>
      </fill>
    </dxf>
    <dxf>
      <font>
        <color auto="1"/>
      </font>
      <fill>
        <patternFill patternType="solid">
          <fgColor indexed="64"/>
          <bgColor theme="5" tint="0.39997558519241921"/>
        </patternFill>
      </fill>
    </dxf>
    <dxf>
      <font>
        <color auto="1"/>
      </font>
      <fill>
        <patternFill patternType="solid">
          <fgColor indexed="64"/>
          <bgColor theme="5" tint="0.59999389629810485"/>
        </patternFill>
      </fill>
    </dxf>
    <dxf>
      <font>
        <color auto="1"/>
      </font>
      <fill>
        <patternFill patternType="solid">
          <fgColor indexed="64"/>
          <bgColor theme="5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/>
        </patternFill>
      </fill>
    </dxf>
    <dxf>
      <font>
        <b/>
        <i val="0"/>
        <color theme="0"/>
      </font>
      <fill>
        <patternFill patternType="solid">
          <fgColor indexed="64"/>
          <bgColor theme="6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5" tint="-0.499984740745262"/>
        </patternFill>
      </fill>
    </dxf>
    <dxf>
      <font>
        <color theme="0"/>
      </font>
      <fill>
        <patternFill patternType="solid">
          <fgColor indexed="64"/>
          <bgColor theme="5" tint="-0.249977111117893"/>
        </patternFill>
      </fill>
    </dxf>
    <dxf>
      <font>
        <color auto="1"/>
      </font>
      <fill>
        <patternFill patternType="solid">
          <fgColor indexed="64"/>
          <bgColor theme="5"/>
        </patternFill>
      </fill>
    </dxf>
    <dxf>
      <font>
        <color auto="1"/>
      </font>
      <fill>
        <patternFill patternType="solid">
          <fgColor indexed="64"/>
          <bgColor theme="5" tint="0.39997558519241921"/>
        </patternFill>
      </fill>
    </dxf>
    <dxf>
      <font>
        <color auto="1"/>
      </font>
      <fill>
        <patternFill patternType="solid">
          <fgColor indexed="64"/>
          <bgColor theme="5" tint="0.59999389629810485"/>
        </patternFill>
      </fill>
    </dxf>
    <dxf>
      <font>
        <color auto="1"/>
      </font>
      <fill>
        <patternFill patternType="solid">
          <fgColor indexed="64"/>
          <bgColor theme="5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/>
        </patternFill>
      </fill>
    </dxf>
    <dxf>
      <font>
        <b/>
        <i val="0"/>
        <color theme="0"/>
      </font>
      <fill>
        <patternFill patternType="solid">
          <fgColor indexed="64"/>
          <bgColor theme="6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5" tint="-0.499984740745262"/>
        </patternFill>
      </fill>
    </dxf>
    <dxf>
      <font>
        <color theme="0"/>
      </font>
      <fill>
        <patternFill patternType="solid">
          <fgColor indexed="64"/>
          <bgColor theme="5" tint="-0.249977111117893"/>
        </patternFill>
      </fill>
    </dxf>
    <dxf>
      <font>
        <color auto="1"/>
      </font>
      <fill>
        <patternFill patternType="solid">
          <fgColor indexed="64"/>
          <bgColor theme="5"/>
        </patternFill>
      </fill>
    </dxf>
    <dxf>
      <font>
        <color auto="1"/>
      </font>
      <fill>
        <patternFill patternType="solid">
          <fgColor indexed="64"/>
          <bgColor theme="5" tint="0.39997558519241921"/>
        </patternFill>
      </fill>
    </dxf>
    <dxf>
      <font>
        <color auto="1"/>
      </font>
      <fill>
        <patternFill patternType="solid">
          <fgColor indexed="64"/>
          <bgColor theme="5" tint="0.59999389629810485"/>
        </patternFill>
      </fill>
    </dxf>
    <dxf>
      <font>
        <color auto="1"/>
      </font>
      <fill>
        <patternFill patternType="solid">
          <fgColor indexed="64"/>
          <bgColor theme="5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/>
        </patternFill>
      </fill>
    </dxf>
    <dxf>
      <font>
        <b/>
        <i val="0"/>
        <color theme="0"/>
      </font>
      <fill>
        <patternFill patternType="solid">
          <fgColor indexed="64"/>
          <bgColor theme="6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5" tint="-0.499984740745262"/>
        </patternFill>
      </fill>
    </dxf>
    <dxf>
      <font>
        <color theme="0"/>
      </font>
      <fill>
        <patternFill patternType="solid">
          <fgColor indexed="64"/>
          <bgColor theme="5" tint="-0.249977111117893"/>
        </patternFill>
      </fill>
    </dxf>
    <dxf>
      <font>
        <color auto="1"/>
      </font>
      <fill>
        <patternFill patternType="solid">
          <fgColor indexed="64"/>
          <bgColor theme="5"/>
        </patternFill>
      </fill>
    </dxf>
    <dxf>
      <font>
        <color auto="1"/>
      </font>
      <fill>
        <patternFill patternType="solid">
          <fgColor indexed="64"/>
          <bgColor theme="5" tint="0.39997558519241921"/>
        </patternFill>
      </fill>
    </dxf>
    <dxf>
      <font>
        <color auto="1"/>
      </font>
      <fill>
        <patternFill patternType="solid">
          <fgColor indexed="64"/>
          <bgColor theme="5" tint="0.59999389629810485"/>
        </patternFill>
      </fill>
    </dxf>
    <dxf>
      <font>
        <color auto="1"/>
      </font>
      <fill>
        <patternFill patternType="solid">
          <fgColor indexed="64"/>
          <bgColor theme="5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/>
        </patternFill>
      </fill>
    </dxf>
    <dxf>
      <font>
        <b/>
        <i val="0"/>
        <color theme="0"/>
      </font>
      <fill>
        <patternFill patternType="solid">
          <fgColor indexed="64"/>
          <bgColor theme="6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5" tint="-0.499984740745262"/>
        </patternFill>
      </fill>
    </dxf>
    <dxf>
      <font>
        <color theme="0"/>
      </font>
      <fill>
        <patternFill patternType="solid">
          <fgColor indexed="64"/>
          <bgColor theme="5" tint="-0.249977111117893"/>
        </patternFill>
      </fill>
    </dxf>
    <dxf>
      <font>
        <color auto="1"/>
      </font>
      <fill>
        <patternFill patternType="solid">
          <fgColor indexed="64"/>
          <bgColor theme="5"/>
        </patternFill>
      </fill>
    </dxf>
    <dxf>
      <font>
        <color auto="1"/>
      </font>
      <fill>
        <patternFill patternType="solid">
          <fgColor indexed="64"/>
          <bgColor theme="5" tint="0.39997558519241921"/>
        </patternFill>
      </fill>
    </dxf>
    <dxf>
      <font>
        <color auto="1"/>
      </font>
      <fill>
        <patternFill patternType="solid">
          <fgColor indexed="64"/>
          <bgColor theme="5" tint="0.59999389629810485"/>
        </patternFill>
      </fill>
    </dxf>
    <dxf>
      <font>
        <color auto="1"/>
      </font>
      <fill>
        <patternFill patternType="solid">
          <fgColor indexed="64"/>
          <bgColor theme="5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/>
        </patternFill>
      </fill>
    </dxf>
    <dxf>
      <font>
        <b/>
        <i val="0"/>
        <color theme="0"/>
      </font>
      <fill>
        <patternFill patternType="solid">
          <fgColor indexed="64"/>
          <bgColor theme="6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5" tint="-0.499984740745262"/>
        </patternFill>
      </fill>
    </dxf>
    <dxf>
      <font>
        <color theme="0"/>
      </font>
      <fill>
        <patternFill patternType="solid">
          <fgColor indexed="64"/>
          <bgColor theme="5" tint="-0.249977111117893"/>
        </patternFill>
      </fill>
    </dxf>
    <dxf>
      <font>
        <color auto="1"/>
      </font>
      <fill>
        <patternFill patternType="solid">
          <fgColor indexed="64"/>
          <bgColor theme="5"/>
        </patternFill>
      </fill>
    </dxf>
    <dxf>
      <font>
        <color auto="1"/>
      </font>
      <fill>
        <patternFill patternType="solid">
          <fgColor indexed="64"/>
          <bgColor theme="5" tint="0.39997558519241921"/>
        </patternFill>
      </fill>
    </dxf>
    <dxf>
      <font>
        <color auto="1"/>
      </font>
      <fill>
        <patternFill patternType="solid">
          <fgColor indexed="64"/>
          <bgColor theme="5" tint="0.59999389629810485"/>
        </patternFill>
      </fill>
    </dxf>
    <dxf>
      <font>
        <color auto="1"/>
      </font>
      <fill>
        <patternFill patternType="solid">
          <fgColor indexed="64"/>
          <bgColor theme="5" tint="0.79998168889431442"/>
        </patternFill>
      </fill>
    </dxf>
    <dxf>
      <font>
        <color auto="1"/>
      </font>
      <fill>
        <patternFill patternType="solid">
          <fgColor indexed="64"/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/>
        </patternFill>
      </fill>
    </dxf>
    <dxf>
      <font>
        <b/>
        <i val="0"/>
        <color theme="0"/>
      </font>
      <fill>
        <patternFill patternType="solid">
          <fgColor indexed="64"/>
          <bgColor theme="6" tint="-0.249977111117893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Results!$AD$8:$AD$18</c:f>
              <c:strCache>
                <c:ptCount val="11"/>
                <c:pt idx="0">
                  <c:v>UG</c:v>
                </c:pt>
                <c:pt idx="1">
                  <c:v>E</c:v>
                </c:pt>
                <c:pt idx="2">
                  <c:v>E+</c:v>
                </c:pt>
                <c:pt idx="3">
                  <c:v>D</c:v>
                </c:pt>
                <c:pt idx="4">
                  <c:v>D+</c:v>
                </c:pt>
                <c:pt idx="5">
                  <c:v>C</c:v>
                </c:pt>
                <c:pt idx="6">
                  <c:v>C+</c:v>
                </c:pt>
                <c:pt idx="7">
                  <c:v>B</c:v>
                </c:pt>
                <c:pt idx="8">
                  <c:v>B+</c:v>
                </c:pt>
                <c:pt idx="9">
                  <c:v>A</c:v>
                </c:pt>
                <c:pt idx="10">
                  <c:v>A+</c:v>
                </c:pt>
              </c:strCache>
            </c:strRef>
          </c:cat>
          <c:val>
            <c:numRef>
              <c:f>Results!$AE$8:$AE$18</c:f>
              <c:numCache>
                <c:formatCode>General</c:formatCode>
                <c:ptCount val="1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1.0</c:v>
                </c:pt>
                <c:pt idx="6">
                  <c:v>0.0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36836088"/>
        <c:axId val="-2032463880"/>
      </c:barChart>
      <c:catAx>
        <c:axId val="-2036836088"/>
        <c:scaling>
          <c:orientation val="minMax"/>
        </c:scaling>
        <c:delete val="0"/>
        <c:axPos val="b"/>
        <c:majorTickMark val="out"/>
        <c:minorTickMark val="none"/>
        <c:tickLblPos val="nextTo"/>
        <c:crossAx val="-2032463880"/>
        <c:crosses val="autoZero"/>
        <c:auto val="1"/>
        <c:lblAlgn val="ctr"/>
        <c:lblOffset val="100"/>
        <c:noMultiLvlLbl val="0"/>
      </c:catAx>
      <c:valAx>
        <c:axId val="-2032463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36836088"/>
        <c:crosses val="autoZero"/>
        <c:crossBetween val="between"/>
        <c:majorUnit val="1.0"/>
      </c:valAx>
    </c:plotArea>
    <c:legend>
      <c:legendPos val="r"/>
      <c:layout/>
      <c:overlay val="0"/>
    </c:legend>
    <c:plotVisOnly val="1"/>
    <c:dispBlanksAs val="gap"/>
    <c:showDLblsOverMax val="0"/>
  </c:chart>
  <c:spPr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'Graphed Results'!$A$5</c:f>
              <c:strCache>
                <c:ptCount val="1"/>
                <c:pt idx="0">
                  <c:v>Test Student4</c:v>
                </c:pt>
              </c:strCache>
            </c:strRef>
          </c:tx>
          <c:invertIfNegative val="0"/>
          <c:dPt>
            <c:idx val="10"/>
            <c:invertIfNegative val="0"/>
            <c:bubble3D val="0"/>
            <c:spPr>
              <a:solidFill>
                <a:schemeClr val="accent6"/>
              </a:solidFill>
            </c:spPr>
          </c:dPt>
          <c:cat>
            <c:strRef>
              <c:f>'Graphed Results'!$B$3:$W$3</c:f>
              <c:strCache>
                <c:ptCount val="11"/>
                <c:pt idx="0">
                  <c:v>Content Knoweldge</c:v>
                </c:pt>
                <c:pt idx="1">
                  <c:v>Historical Skills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Bibliography</c:v>
                </c:pt>
                <c:pt idx="10">
                  <c:v>Total</c:v>
                </c:pt>
              </c:strCache>
            </c:strRef>
          </c:cat>
          <c:val>
            <c:numRef>
              <c:f>'Graphed Results'!$B$5:$W$5</c:f>
              <c:numCache>
                <c:formatCode>0%</c:formatCode>
                <c:ptCount val="11"/>
                <c:pt idx="0">
                  <c:v>0.5</c:v>
                </c:pt>
                <c:pt idx="1">
                  <c:v>1.0</c:v>
                </c:pt>
                <c:pt idx="2">
                  <c:v>1.0</c:v>
                </c:pt>
                <c:pt idx="3">
                  <c:v>0.8</c:v>
                </c:pt>
                <c:pt idx="4">
                  <c:v>1.0</c:v>
                </c:pt>
                <c:pt idx="5">
                  <c:v>0.6</c:v>
                </c:pt>
                <c:pt idx="6">
                  <c:v>1.0</c:v>
                </c:pt>
                <c:pt idx="7">
                  <c:v>0.8</c:v>
                </c:pt>
                <c:pt idx="8">
                  <c:v>0.5</c:v>
                </c:pt>
                <c:pt idx="9">
                  <c:v>0.5</c:v>
                </c:pt>
                <c:pt idx="10">
                  <c:v>0.86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35020136"/>
        <c:axId val="-2025251848"/>
      </c:barChart>
      <c:lineChart>
        <c:grouping val="standard"/>
        <c:varyColors val="0"/>
        <c:ser>
          <c:idx val="1"/>
          <c:order val="1"/>
          <c:tx>
            <c:strRef>
              <c:f>'Graphed Results'!$A$6</c:f>
              <c:strCache>
                <c:ptCount val="1"/>
                <c:pt idx="0">
                  <c:v>SCHOOL MEAN</c:v>
                </c:pt>
              </c:strCache>
            </c:strRef>
          </c:tx>
          <c:marker>
            <c:symbol val="none"/>
          </c:marker>
          <c:cat>
            <c:strRef>
              <c:f>'Graphed Results'!$B$3:$W$3</c:f>
              <c:strCache>
                <c:ptCount val="11"/>
                <c:pt idx="0">
                  <c:v>Content Knoweldge</c:v>
                </c:pt>
                <c:pt idx="1">
                  <c:v>Historical Skills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Bibliography</c:v>
                </c:pt>
                <c:pt idx="10">
                  <c:v>Total</c:v>
                </c:pt>
              </c:strCache>
            </c:strRef>
          </c:cat>
          <c:val>
            <c:numRef>
              <c:f>'Graphed Results'!$B$6:$W$6</c:f>
              <c:numCache>
                <c:formatCode>0%</c:formatCode>
                <c:ptCount val="11"/>
                <c:pt idx="0">
                  <c:v>0.575</c:v>
                </c:pt>
                <c:pt idx="1">
                  <c:v>0.625</c:v>
                </c:pt>
                <c:pt idx="2">
                  <c:v>0.75</c:v>
                </c:pt>
                <c:pt idx="3">
                  <c:v>0.7</c:v>
                </c:pt>
                <c:pt idx="4">
                  <c:v>0.85</c:v>
                </c:pt>
                <c:pt idx="5">
                  <c:v>0.5</c:v>
                </c:pt>
                <c:pt idx="6">
                  <c:v>0.55</c:v>
                </c:pt>
                <c:pt idx="7">
                  <c:v>0.65</c:v>
                </c:pt>
                <c:pt idx="8">
                  <c:v>0.625</c:v>
                </c:pt>
                <c:pt idx="9">
                  <c:v>0.5</c:v>
                </c:pt>
                <c:pt idx="10">
                  <c:v>0.685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5020136"/>
        <c:axId val="-2025251848"/>
      </c:lineChart>
      <c:catAx>
        <c:axId val="-2035020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25251848"/>
        <c:crosses val="autoZero"/>
        <c:auto val="1"/>
        <c:lblAlgn val="ctr"/>
        <c:lblOffset val="100"/>
        <c:noMultiLvlLbl val="0"/>
      </c:catAx>
      <c:valAx>
        <c:axId val="-2025251848"/>
        <c:scaling>
          <c:orientation val="minMax"/>
          <c:max val="1.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20350201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microsoft.com/office/2007/relationships/hdphoto" Target="../media/hdphoto1.wd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Relationship Id="rId3" Type="http://schemas.microsoft.com/office/2007/relationships/hdphoto" Target="../media/hdphoto2.wdp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image" Target="../media/image1.png"/><Relationship Id="rId3" Type="http://schemas.microsoft.com/office/2007/relationships/hdphoto" Target="../media/hdphoto3.wdp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4" Type="http://schemas.microsoft.com/office/2007/relationships/hdphoto" Target="../media/hdphoto3.wdp"/><Relationship Id="rId1" Type="http://schemas.openxmlformats.org/officeDocument/2006/relationships/image" Target="../media/image2.png"/><Relationship Id="rId2" Type="http://schemas.microsoft.com/office/2007/relationships/hdphoto" Target="../media/hdphoto4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121700</xdr:colOff>
      <xdr:row>1</xdr:row>
      <xdr:rowOff>50800</xdr:rowOff>
    </xdr:from>
    <xdr:to>
      <xdr:col>22</xdr:col>
      <xdr:colOff>406399</xdr:colOff>
      <xdr:row>5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71667" l="1250" r="65278"/>
                  </a14:imgEffect>
                </a14:imgLayer>
              </a14:imgProps>
            </a:ext>
          </a:extLst>
        </a:blip>
        <a:srcRect l="2120" t="11445" r="36417" b="29634"/>
        <a:stretch/>
      </xdr:blipFill>
      <xdr:spPr>
        <a:xfrm>
          <a:off x="9722900" y="241300"/>
          <a:ext cx="741899" cy="711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571500</xdr:colOff>
      <xdr:row>20</xdr:row>
      <xdr:rowOff>50800</xdr:rowOff>
    </xdr:from>
    <xdr:to>
      <xdr:col>31</xdr:col>
      <xdr:colOff>342900</xdr:colOff>
      <xdr:row>30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30</xdr:col>
      <xdr:colOff>389466</xdr:colOff>
      <xdr:row>1</xdr:row>
      <xdr:rowOff>67733</xdr:rowOff>
    </xdr:from>
    <xdr:to>
      <xdr:col>31</xdr:col>
      <xdr:colOff>521765</xdr:colOff>
      <xdr:row>2</xdr:row>
      <xdr:rowOff>575733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0000" b="71667" l="1250" r="65278"/>
                  </a14:imgEffect>
                </a14:imgLayer>
              </a14:imgProps>
            </a:ext>
          </a:extLst>
        </a:blip>
        <a:srcRect l="2120" t="11445" r="36417" b="29634"/>
        <a:stretch/>
      </xdr:blipFill>
      <xdr:spPr>
        <a:xfrm>
          <a:off x="15527866" y="270933"/>
          <a:ext cx="741899" cy="711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25400</xdr:rowOff>
    </xdr:from>
    <xdr:to>
      <xdr:col>0</xdr:col>
      <xdr:colOff>88900</xdr:colOff>
      <xdr:row>31</xdr:row>
      <xdr:rowOff>12700</xdr:rowOff>
    </xdr:to>
    <xdr:sp macro="" textlink="">
      <xdr:nvSpPr>
        <xdr:cNvPr id="5" name="Rectangle 4"/>
        <xdr:cNvSpPr/>
      </xdr:nvSpPr>
      <xdr:spPr>
        <a:xfrm>
          <a:off x="0" y="25400"/>
          <a:ext cx="88900" cy="5930900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95253</xdr:colOff>
      <xdr:row>0</xdr:row>
      <xdr:rowOff>84668</xdr:rowOff>
    </xdr:from>
    <xdr:to>
      <xdr:col>0</xdr:col>
      <xdr:colOff>95254</xdr:colOff>
      <xdr:row>30</xdr:row>
      <xdr:rowOff>203199</xdr:rowOff>
    </xdr:to>
    <xdr:cxnSp macro="">
      <xdr:nvCxnSpPr>
        <xdr:cNvPr id="7" name="Straight Connector 6"/>
        <xdr:cNvCxnSpPr/>
      </xdr:nvCxnSpPr>
      <xdr:spPr>
        <a:xfrm flipH="1">
          <a:off x="95253" y="84668"/>
          <a:ext cx="1" cy="5985931"/>
        </a:xfrm>
        <a:prstGeom prst="line">
          <a:avLst/>
        </a:prstGeom>
        <a:ln w="12700" cmpd="sng">
          <a:solidFill>
            <a:schemeClr val="tx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266700</xdr:colOff>
      <xdr:row>8</xdr:row>
      <xdr:rowOff>12700</xdr:rowOff>
    </xdr:from>
    <xdr:to>
      <xdr:col>22</xdr:col>
      <xdr:colOff>1357156</xdr:colOff>
      <xdr:row>29</xdr:row>
      <xdr:rowOff>88900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747058</xdr:colOff>
      <xdr:row>1</xdr:row>
      <xdr:rowOff>196850</xdr:rowOff>
    </xdr:from>
    <xdr:to>
      <xdr:col>23</xdr:col>
      <xdr:colOff>0</xdr:colOff>
      <xdr:row>2</xdr:row>
      <xdr:rowOff>603749</xdr:rowOff>
    </xdr:to>
    <xdr:sp macro="" textlink="">
      <xdr:nvSpPr>
        <xdr:cNvPr id="8" name="Rectangle 7"/>
        <xdr:cNvSpPr/>
      </xdr:nvSpPr>
      <xdr:spPr>
        <a:xfrm>
          <a:off x="7338358" y="285750"/>
          <a:ext cx="700742" cy="610099"/>
        </a:xfrm>
        <a:prstGeom prst="rect">
          <a:avLst/>
        </a:prstGeom>
        <a:solidFill>
          <a:schemeClr val="bg2"/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22</xdr:col>
      <xdr:colOff>749300</xdr:colOff>
      <xdr:row>1</xdr:row>
      <xdr:rowOff>82550</xdr:rowOff>
    </xdr:from>
    <xdr:to>
      <xdr:col>23</xdr:col>
      <xdr:colOff>58271</xdr:colOff>
      <xdr:row>2</xdr:row>
      <xdr:rowOff>603251</xdr:rowOff>
    </xdr:to>
    <xdr:sp macro="" textlink="">
      <xdr:nvSpPr>
        <xdr:cNvPr id="9" name="Rectangle 8"/>
        <xdr:cNvSpPr/>
      </xdr:nvSpPr>
      <xdr:spPr>
        <a:xfrm>
          <a:off x="7340600" y="171450"/>
          <a:ext cx="756771" cy="723901"/>
        </a:xfrm>
        <a:prstGeom prst="rect">
          <a:avLst/>
        </a:prstGeom>
        <a:solidFill>
          <a:schemeClr val="bg2"/>
        </a:solidFill>
        <a:ln w="6350" cmpd="sng"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22</xdr:col>
      <xdr:colOff>753658</xdr:colOff>
      <xdr:row>1</xdr:row>
      <xdr:rowOff>36855</xdr:rowOff>
    </xdr:from>
    <xdr:to>
      <xdr:col>23</xdr:col>
      <xdr:colOff>63697</xdr:colOff>
      <xdr:row>2</xdr:row>
      <xdr:rowOff>560777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0000" b="71667" l="1250" r="65278"/>
                  </a14:imgEffect>
                </a14:imgLayer>
              </a14:imgProps>
            </a:ext>
          </a:extLst>
        </a:blip>
        <a:srcRect l="2120" t="11445" r="36417" b="29634"/>
        <a:stretch/>
      </xdr:blipFill>
      <xdr:spPr>
        <a:xfrm>
          <a:off x="7344958" y="125755"/>
          <a:ext cx="757839" cy="727122"/>
        </a:xfrm>
        <a:prstGeom prst="rect">
          <a:avLst/>
        </a:prstGeom>
      </xdr:spPr>
    </xdr:pic>
    <xdr:clientData/>
  </xdr:twoCellAnchor>
  <xdr:twoCellAnchor>
    <xdr:from>
      <xdr:col>0</xdr:col>
      <xdr:colOff>101600</xdr:colOff>
      <xdr:row>1</xdr:row>
      <xdr:rowOff>173566</xdr:rowOff>
    </xdr:from>
    <xdr:to>
      <xdr:col>0</xdr:col>
      <xdr:colOff>147319</xdr:colOff>
      <xdr:row>6</xdr:row>
      <xdr:rowOff>8465</xdr:rowOff>
    </xdr:to>
    <xdr:sp macro="" textlink="">
      <xdr:nvSpPr>
        <xdr:cNvPr id="11" name="Rectangle 10"/>
        <xdr:cNvSpPr/>
      </xdr:nvSpPr>
      <xdr:spPr>
        <a:xfrm>
          <a:off x="101600" y="266699"/>
          <a:ext cx="45719" cy="1960033"/>
        </a:xfrm>
        <a:prstGeom prst="rect">
          <a:avLst/>
        </a:prstGeom>
        <a:solidFill>
          <a:schemeClr val="bg2"/>
        </a:solidFill>
        <a:ln w="6350" cmpd="sng"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143931</xdr:colOff>
      <xdr:row>2</xdr:row>
      <xdr:rowOff>0</xdr:rowOff>
    </xdr:from>
    <xdr:to>
      <xdr:col>0</xdr:col>
      <xdr:colOff>143931</xdr:colOff>
      <xdr:row>6</xdr:row>
      <xdr:rowOff>0</xdr:rowOff>
    </xdr:to>
    <xdr:cxnSp macro="">
      <xdr:nvCxnSpPr>
        <xdr:cNvPr id="4" name="Straight Connector 3"/>
        <xdr:cNvCxnSpPr/>
      </xdr:nvCxnSpPr>
      <xdr:spPr>
        <a:xfrm>
          <a:off x="143931" y="296333"/>
          <a:ext cx="0" cy="1921934"/>
        </a:xfrm>
        <a:prstGeom prst="line">
          <a:avLst/>
        </a:prstGeom>
        <a:ln w="6350" cmpd="sng"/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40641</xdr:colOff>
      <xdr:row>1</xdr:row>
      <xdr:rowOff>132927</xdr:rowOff>
    </xdr:from>
    <xdr:to>
      <xdr:col>26</xdr:col>
      <xdr:colOff>78741</xdr:colOff>
      <xdr:row>5</xdr:row>
      <xdr:rowOff>121920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4500" b="96625" l="4000" r="93750">
                      <a14:foregroundMark x1="86250" y1="38250" x2="86250" y2="38250"/>
                      <a14:foregroundMark x1="80000" y1="24500" x2="85375" y2="32875"/>
                      <a14:foregroundMark x1="88375" y1="64000" x2="70250" y2="87500"/>
                      <a14:foregroundMark x1="64000" y1="88875" x2="32375" y2="88000"/>
                      <a14:foregroundMark x1="62625" y1="10250" x2="71125" y2="16500"/>
                      <a14:backgroundMark x1="62625" y1="67000" x2="62625" y2="67000"/>
                      <a14:backgroundMark x1="64125" y1="68875" x2="64125" y2="68875"/>
                      <a14:backgroundMark x1="67625" y1="73625" x2="67625" y2="73625"/>
                      <a14:backgroundMark x1="42125" y1="94250" x2="42125" y2="9425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7051041" y="209127"/>
          <a:ext cx="1257300" cy="124629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23</xdr:col>
      <xdr:colOff>298450</xdr:colOff>
      <xdr:row>1</xdr:row>
      <xdr:rowOff>532553</xdr:rowOff>
    </xdr:from>
    <xdr:to>
      <xdr:col>25</xdr:col>
      <xdr:colOff>298450</xdr:colOff>
      <xdr:row>3</xdr:row>
      <xdr:rowOff>164253</xdr:rowOff>
    </xdr:to>
    <xdr:sp macro="" textlink="">
      <xdr:nvSpPr>
        <xdr:cNvPr id="4" name="Text Box 14"/>
        <xdr:cNvSpPr txBox="1"/>
      </xdr:nvSpPr>
      <xdr:spPr>
        <a:xfrm>
          <a:off x="7308850" y="608753"/>
          <a:ext cx="812800" cy="53340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900">
              <a:effectLst/>
              <a:ea typeface="ＭＳ 明朝"/>
              <a:cs typeface="Times New Roman"/>
            </a:rPr>
            <a:t>Attitude (Preparation)</a:t>
          </a:r>
          <a:endParaRPr lang="en-AU" sz="900">
            <a:effectLst/>
            <a:ea typeface="ＭＳ 明朝"/>
            <a:cs typeface="Times New Roman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ea typeface="ＭＳ 明朝"/>
              <a:cs typeface="Times New Roman"/>
            </a:rPr>
            <a:t> </a:t>
          </a:r>
          <a:endParaRPr lang="en-AU" sz="10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0</xdr:col>
      <xdr:colOff>2117</xdr:colOff>
      <xdr:row>0</xdr:row>
      <xdr:rowOff>71967</xdr:rowOff>
    </xdr:from>
    <xdr:to>
      <xdr:col>0</xdr:col>
      <xdr:colOff>105833</xdr:colOff>
      <xdr:row>61</xdr:row>
      <xdr:rowOff>0</xdr:rowOff>
    </xdr:to>
    <xdr:sp macro="" textlink="">
      <xdr:nvSpPr>
        <xdr:cNvPr id="16" name="Rectangle 15"/>
        <xdr:cNvSpPr/>
      </xdr:nvSpPr>
      <xdr:spPr>
        <a:xfrm>
          <a:off x="2117" y="71967"/>
          <a:ext cx="103716" cy="5592233"/>
        </a:xfrm>
        <a:prstGeom prst="rect">
          <a:avLst/>
        </a:prstGeom>
        <a:solidFill>
          <a:schemeClr val="bg2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101600</xdr:colOff>
      <xdr:row>9</xdr:row>
      <xdr:rowOff>0</xdr:rowOff>
    </xdr:from>
    <xdr:to>
      <xdr:col>0</xdr:col>
      <xdr:colOff>107950</xdr:colOff>
      <xdr:row>29</xdr:row>
      <xdr:rowOff>69850</xdr:rowOff>
    </xdr:to>
    <xdr:cxnSp macro="">
      <xdr:nvCxnSpPr>
        <xdr:cNvPr id="20" name="Straight Connector 19"/>
        <xdr:cNvCxnSpPr/>
      </xdr:nvCxnSpPr>
      <xdr:spPr>
        <a:xfrm flipH="1" flipV="1">
          <a:off x="101600" y="1549400"/>
          <a:ext cx="6350" cy="1593850"/>
        </a:xfrm>
        <a:prstGeom prst="line">
          <a:avLst/>
        </a:prstGeom>
        <a:ln w="12700" cmpd="sng"/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228595</xdr:colOff>
      <xdr:row>6</xdr:row>
      <xdr:rowOff>55032</xdr:rowOff>
    </xdr:from>
    <xdr:to>
      <xdr:col>15</xdr:col>
      <xdr:colOff>169326</xdr:colOff>
      <xdr:row>60</xdr:row>
      <xdr:rowOff>16933</xdr:rowOff>
    </xdr:to>
    <xdr:grpSp>
      <xdr:nvGrpSpPr>
        <xdr:cNvPr id="23" name="Group 22"/>
        <xdr:cNvGrpSpPr/>
      </xdr:nvGrpSpPr>
      <xdr:grpSpPr>
        <a:xfrm>
          <a:off x="4013195" y="1553632"/>
          <a:ext cx="702731" cy="4064001"/>
          <a:chOff x="5317060" y="1295029"/>
          <a:chExt cx="702731" cy="4093634"/>
        </a:xfrm>
      </xdr:grpSpPr>
      <xdr:sp macro="" textlink="">
        <xdr:nvSpPr>
          <xdr:cNvPr id="15" name="Isosceles Triangle 14"/>
          <xdr:cNvSpPr/>
        </xdr:nvSpPr>
        <xdr:spPr>
          <a:xfrm>
            <a:off x="5341057" y="1304554"/>
            <a:ext cx="636532" cy="286809"/>
          </a:xfrm>
          <a:prstGeom prst="triangle">
            <a:avLst/>
          </a:prstGeom>
          <a:solidFill>
            <a:srgbClr val="FFFFFF"/>
          </a:solidFill>
          <a:ln>
            <a:solidFill>
              <a:srgbClr val="FFFFFF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" name="Up Arrow 1"/>
          <xdr:cNvSpPr/>
        </xdr:nvSpPr>
        <xdr:spPr>
          <a:xfrm>
            <a:off x="5317060" y="1295029"/>
            <a:ext cx="702731" cy="4093634"/>
          </a:xfrm>
          <a:prstGeom prst="upArrow">
            <a:avLst>
              <a:gd name="adj1" fmla="val 50000"/>
              <a:gd name="adj2" fmla="val 43505"/>
            </a:avLst>
          </a:prstGeom>
          <a:noFill/>
          <a:ln w="28575" cmpd="sng">
            <a:solidFill>
              <a:srgbClr val="FF0000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0</xdr:col>
      <xdr:colOff>105410</xdr:colOff>
      <xdr:row>39</xdr:row>
      <xdr:rowOff>0</xdr:rowOff>
    </xdr:from>
    <xdr:to>
      <xdr:col>0</xdr:col>
      <xdr:colOff>105410</xdr:colOff>
      <xdr:row>60</xdr:row>
      <xdr:rowOff>0</xdr:rowOff>
    </xdr:to>
    <xdr:cxnSp macro="">
      <xdr:nvCxnSpPr>
        <xdr:cNvPr id="26" name="Straight Connector 25"/>
        <xdr:cNvCxnSpPr/>
      </xdr:nvCxnSpPr>
      <xdr:spPr>
        <a:xfrm flipV="1">
          <a:off x="105410" y="3835400"/>
          <a:ext cx="0" cy="1600200"/>
        </a:xfrm>
        <a:prstGeom prst="line">
          <a:avLst/>
        </a:prstGeom>
        <a:ln w="12700" cmpd="sng"/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374650</xdr:colOff>
      <xdr:row>8</xdr:row>
      <xdr:rowOff>0</xdr:rowOff>
    </xdr:from>
    <xdr:to>
      <xdr:col>27</xdr:col>
      <xdr:colOff>438150</xdr:colOff>
      <xdr:row>61</xdr:row>
      <xdr:rowOff>12700</xdr:rowOff>
    </xdr:to>
    <xdr:sp macro="" textlink="">
      <xdr:nvSpPr>
        <xdr:cNvPr id="27" name="Rectangle 26"/>
        <xdr:cNvSpPr/>
      </xdr:nvSpPr>
      <xdr:spPr>
        <a:xfrm>
          <a:off x="9027583" y="1651000"/>
          <a:ext cx="63500" cy="4025900"/>
        </a:xfrm>
        <a:prstGeom prst="rect">
          <a:avLst/>
        </a:prstGeom>
        <a:solidFill>
          <a:srgbClr val="EEECE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27</xdr:col>
      <xdr:colOff>374650</xdr:colOff>
      <xdr:row>8</xdr:row>
      <xdr:rowOff>73025</xdr:rowOff>
    </xdr:from>
    <xdr:to>
      <xdr:col>27</xdr:col>
      <xdr:colOff>374650</xdr:colOff>
      <xdr:row>30</xdr:row>
      <xdr:rowOff>0</xdr:rowOff>
    </xdr:to>
    <xdr:cxnSp macro="">
      <xdr:nvCxnSpPr>
        <xdr:cNvPr id="31" name="Straight Connector 30"/>
        <xdr:cNvCxnSpPr/>
      </xdr:nvCxnSpPr>
      <xdr:spPr>
        <a:xfrm>
          <a:off x="8921750" y="1546225"/>
          <a:ext cx="0" cy="1603375"/>
        </a:xfrm>
        <a:prstGeom prst="line">
          <a:avLst/>
        </a:prstGeom>
        <a:ln w="9525" cmpd="sng">
          <a:solidFill>
            <a:schemeClr val="tx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372533</xdr:colOff>
      <xdr:row>38</xdr:row>
      <xdr:rowOff>71966</xdr:rowOff>
    </xdr:from>
    <xdr:to>
      <xdr:col>27</xdr:col>
      <xdr:colOff>372533</xdr:colOff>
      <xdr:row>60</xdr:row>
      <xdr:rowOff>0</xdr:rowOff>
    </xdr:to>
    <xdr:cxnSp macro="">
      <xdr:nvCxnSpPr>
        <xdr:cNvPr id="36" name="Straight Connector 35"/>
        <xdr:cNvCxnSpPr/>
      </xdr:nvCxnSpPr>
      <xdr:spPr>
        <a:xfrm>
          <a:off x="8919633" y="3831166"/>
          <a:ext cx="0" cy="1604434"/>
        </a:xfrm>
        <a:prstGeom prst="line">
          <a:avLst/>
        </a:prstGeom>
        <a:ln w="9525" cmpd="sng">
          <a:solidFill>
            <a:srgbClr val="00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110067</xdr:colOff>
      <xdr:row>1</xdr:row>
      <xdr:rowOff>0</xdr:rowOff>
    </xdr:from>
    <xdr:to>
      <xdr:col>0</xdr:col>
      <xdr:colOff>110067</xdr:colOff>
      <xdr:row>5</xdr:row>
      <xdr:rowOff>0</xdr:rowOff>
    </xdr:to>
    <xdr:cxnSp macro="">
      <xdr:nvCxnSpPr>
        <xdr:cNvPr id="38" name="Straight Connector 37"/>
        <xdr:cNvCxnSpPr/>
      </xdr:nvCxnSpPr>
      <xdr:spPr>
        <a:xfrm flipV="1">
          <a:off x="110067" y="190500"/>
          <a:ext cx="0" cy="762000"/>
        </a:xfrm>
        <a:prstGeom prst="line">
          <a:avLst/>
        </a:prstGeom>
        <a:ln w="3175" cmpd="sng">
          <a:solidFill>
            <a:srgbClr val="00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26</xdr:col>
      <xdr:colOff>50800</xdr:colOff>
      <xdr:row>0</xdr:row>
      <xdr:rowOff>50800</xdr:rowOff>
    </xdr:from>
    <xdr:to>
      <xdr:col>27</xdr:col>
      <xdr:colOff>386299</xdr:colOff>
      <xdr:row>1</xdr:row>
      <xdr:rowOff>685800</xdr:rowOff>
    </xdr:to>
    <xdr:pic>
      <xdr:nvPicPr>
        <xdr:cNvPr id="14" name="Picture 13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71667" l="1250" r="65278"/>
                  </a14:imgEffect>
                </a14:imgLayer>
              </a14:imgProps>
            </a:ext>
          </a:extLst>
        </a:blip>
        <a:srcRect l="2120" t="11445" r="36417" b="29634"/>
        <a:stretch/>
      </xdr:blipFill>
      <xdr:spPr>
        <a:xfrm>
          <a:off x="8280400" y="50800"/>
          <a:ext cx="741899" cy="71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caa.vic.edu.au/Pages/vce/statistics/2012/statssect3.aspx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1"/>
  <sheetViews>
    <sheetView workbookViewId="0">
      <selection activeCell="P9" sqref="P9:T9"/>
    </sheetView>
  </sheetViews>
  <sheetFormatPr baseColWidth="10" defaultColWidth="6" defaultRowHeight="15" customHeight="1" x14ac:dyDescent="0"/>
  <sheetData>
    <row r="1" spans="2:23" ht="15" customHeight="1" thickBot="1"/>
    <row r="2" spans="2:23" ht="15" customHeight="1">
      <c r="B2" s="129"/>
      <c r="C2" s="130"/>
      <c r="D2" s="130"/>
      <c r="E2" s="130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2"/>
    </row>
    <row r="3" spans="2:23" ht="15" customHeight="1" thickBot="1">
      <c r="B3" s="133"/>
      <c r="C3" s="134"/>
      <c r="D3" s="135"/>
      <c r="E3" s="134"/>
      <c r="F3" s="136"/>
      <c r="G3" s="136"/>
      <c r="H3" s="136"/>
      <c r="I3" s="136"/>
      <c r="J3" s="136"/>
      <c r="K3" s="136"/>
      <c r="L3" s="136"/>
      <c r="M3" s="136"/>
      <c r="N3" s="136"/>
      <c r="O3" s="137" t="s">
        <v>41</v>
      </c>
      <c r="P3" s="137" t="s">
        <v>42</v>
      </c>
      <c r="Q3" s="136"/>
      <c r="R3" s="136"/>
      <c r="S3" s="136"/>
      <c r="T3" s="136"/>
      <c r="U3" s="136"/>
      <c r="V3" s="136"/>
      <c r="W3" s="138"/>
    </row>
    <row r="4" spans="2:23" ht="15" customHeight="1" thickBot="1">
      <c r="B4" s="133"/>
      <c r="C4" s="139" t="s">
        <v>23</v>
      </c>
      <c r="D4" s="134" t="s">
        <v>26</v>
      </c>
      <c r="E4" s="134"/>
      <c r="F4" s="136"/>
      <c r="G4" s="136"/>
      <c r="H4" s="136"/>
      <c r="I4" s="136"/>
      <c r="J4" s="136"/>
      <c r="K4" s="136"/>
      <c r="L4" s="136"/>
      <c r="M4" s="136"/>
      <c r="N4" s="136"/>
      <c r="O4" s="140" t="s">
        <v>24</v>
      </c>
      <c r="P4" s="141" t="s">
        <v>25</v>
      </c>
      <c r="Q4" s="142"/>
      <c r="R4" s="142"/>
      <c r="S4" s="142"/>
      <c r="T4" s="143"/>
      <c r="U4" s="136"/>
      <c r="V4" s="144"/>
      <c r="W4" s="138"/>
    </row>
    <row r="5" spans="2:23" ht="15" customHeight="1" thickBot="1">
      <c r="B5" s="133"/>
      <c r="C5" s="139"/>
      <c r="D5" s="116" t="s">
        <v>31</v>
      </c>
      <c r="E5" s="117"/>
      <c r="F5" s="117"/>
      <c r="G5" s="118"/>
      <c r="H5" s="136"/>
      <c r="I5" s="136"/>
      <c r="J5" s="136"/>
      <c r="K5" s="136"/>
      <c r="L5" s="136"/>
      <c r="M5" s="136"/>
      <c r="N5" s="136"/>
      <c r="O5" s="120">
        <v>1</v>
      </c>
      <c r="P5" s="121" t="s">
        <v>49</v>
      </c>
      <c r="Q5" s="122"/>
      <c r="R5" s="122"/>
      <c r="S5" s="122"/>
      <c r="T5" s="123"/>
      <c r="U5" s="136"/>
      <c r="V5" s="144">
        <f>IF(OR(O5="",P5=""),0,1)</f>
        <v>1</v>
      </c>
      <c r="W5" s="138"/>
    </row>
    <row r="6" spans="2:23" ht="15" customHeight="1" thickBot="1">
      <c r="B6" s="145"/>
      <c r="C6" s="139" t="s">
        <v>27</v>
      </c>
      <c r="D6" s="146" t="s">
        <v>39</v>
      </c>
      <c r="E6" s="147"/>
      <c r="F6" s="147"/>
      <c r="G6" s="147"/>
      <c r="H6" s="148"/>
      <c r="I6" s="144"/>
      <c r="J6" s="136"/>
      <c r="K6" s="136"/>
      <c r="L6" s="136"/>
      <c r="M6" s="136"/>
      <c r="N6" s="136"/>
      <c r="O6" s="120">
        <v>2</v>
      </c>
      <c r="P6" s="124" t="s">
        <v>50</v>
      </c>
      <c r="Q6" s="124"/>
      <c r="R6" s="124"/>
      <c r="S6" s="124"/>
      <c r="T6" s="125"/>
      <c r="U6" s="136"/>
      <c r="V6" s="144">
        <f t="shared" ref="V6:V27" si="0">IF(OR(O6="",P6=""),0,1)</f>
        <v>1</v>
      </c>
      <c r="W6" s="138"/>
    </row>
    <row r="7" spans="2:23" ht="15" customHeight="1" thickBot="1">
      <c r="B7" s="145"/>
      <c r="C7" s="139"/>
      <c r="D7" s="116" t="s">
        <v>40</v>
      </c>
      <c r="E7" s="117"/>
      <c r="F7" s="117"/>
      <c r="G7" s="118"/>
      <c r="H7" s="148"/>
      <c r="I7" s="144"/>
      <c r="J7" s="136"/>
      <c r="K7" s="136"/>
      <c r="L7" s="136"/>
      <c r="M7" s="136"/>
      <c r="N7" s="136"/>
      <c r="O7" s="120">
        <v>3</v>
      </c>
      <c r="P7" s="124" t="s">
        <v>51</v>
      </c>
      <c r="Q7" s="124"/>
      <c r="R7" s="124"/>
      <c r="S7" s="124"/>
      <c r="T7" s="125"/>
      <c r="U7" s="136"/>
      <c r="V7" s="144">
        <f t="shared" si="0"/>
        <v>1</v>
      </c>
      <c r="W7" s="138"/>
    </row>
    <row r="8" spans="2:23" ht="15" customHeight="1" thickBot="1">
      <c r="B8" s="145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20">
        <v>4</v>
      </c>
      <c r="P8" s="124" t="s">
        <v>54</v>
      </c>
      <c r="Q8" s="124"/>
      <c r="R8" s="124"/>
      <c r="S8" s="124"/>
      <c r="T8" s="125"/>
      <c r="U8" s="136"/>
      <c r="V8" s="144">
        <f t="shared" si="0"/>
        <v>1</v>
      </c>
      <c r="W8" s="138"/>
    </row>
    <row r="9" spans="2:23" ht="15" customHeight="1" thickBot="1">
      <c r="B9" s="145"/>
      <c r="C9" s="137" t="s">
        <v>28</v>
      </c>
      <c r="D9" s="149" t="s">
        <v>46</v>
      </c>
      <c r="E9" s="149"/>
      <c r="F9" s="149"/>
      <c r="G9" s="149"/>
      <c r="H9" s="149"/>
      <c r="I9" s="149"/>
      <c r="J9" s="149"/>
      <c r="K9" s="149"/>
      <c r="L9" s="136"/>
      <c r="M9" s="136"/>
      <c r="N9" s="136"/>
      <c r="O9" s="120"/>
      <c r="P9" s="124"/>
      <c r="Q9" s="124"/>
      <c r="R9" s="124"/>
      <c r="S9" s="124"/>
      <c r="T9" s="125"/>
      <c r="U9" s="136"/>
      <c r="V9" s="144">
        <f t="shared" si="0"/>
        <v>0</v>
      </c>
      <c r="W9" s="138"/>
    </row>
    <row r="10" spans="2:23" ht="15" customHeight="1" thickBot="1">
      <c r="B10" s="145"/>
      <c r="C10" s="136"/>
      <c r="D10" s="150" t="s">
        <v>38</v>
      </c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20"/>
      <c r="P10" s="124"/>
      <c r="Q10" s="124"/>
      <c r="R10" s="124"/>
      <c r="S10" s="124"/>
      <c r="T10" s="125"/>
      <c r="U10" s="136"/>
      <c r="V10" s="144">
        <f t="shared" si="0"/>
        <v>0</v>
      </c>
      <c r="W10" s="138"/>
    </row>
    <row r="11" spans="2:23" ht="15" customHeight="1" thickBot="1">
      <c r="B11" s="145"/>
      <c r="C11" s="136"/>
      <c r="D11" s="150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20"/>
      <c r="P11" s="124"/>
      <c r="Q11" s="124"/>
      <c r="R11" s="124"/>
      <c r="S11" s="124"/>
      <c r="T11" s="125"/>
      <c r="U11" s="136"/>
      <c r="V11" s="144">
        <f t="shared" si="0"/>
        <v>0</v>
      </c>
      <c r="W11" s="138"/>
    </row>
    <row r="12" spans="2:23" ht="15" customHeight="1" thickBot="1">
      <c r="B12" s="145"/>
      <c r="C12" s="136"/>
      <c r="D12" s="151" t="s">
        <v>33</v>
      </c>
      <c r="E12" s="151" t="s">
        <v>30</v>
      </c>
      <c r="F12" s="136"/>
      <c r="G12" s="136"/>
      <c r="H12" s="136"/>
      <c r="I12" s="136"/>
      <c r="J12" s="136"/>
      <c r="K12" s="136"/>
      <c r="L12" s="136"/>
      <c r="M12" s="136"/>
      <c r="N12" s="136"/>
      <c r="O12" s="120"/>
      <c r="P12" s="124"/>
      <c r="Q12" s="124"/>
      <c r="R12" s="124"/>
      <c r="S12" s="124"/>
      <c r="T12" s="125"/>
      <c r="U12" s="136"/>
      <c r="V12" s="144">
        <f t="shared" si="0"/>
        <v>0</v>
      </c>
      <c r="W12" s="138"/>
    </row>
    <row r="13" spans="2:23" ht="15" customHeight="1" thickBot="1">
      <c r="B13" s="145"/>
      <c r="C13" s="136"/>
      <c r="D13" s="119">
        <v>0</v>
      </c>
      <c r="E13" s="152" t="s">
        <v>6</v>
      </c>
      <c r="F13" s="136"/>
      <c r="G13" s="136"/>
      <c r="H13" s="136"/>
      <c r="I13" s="136"/>
      <c r="J13" s="136"/>
      <c r="K13" s="136"/>
      <c r="L13" s="136"/>
      <c r="M13" s="136"/>
      <c r="N13" s="136"/>
      <c r="O13" s="120"/>
      <c r="P13" s="124"/>
      <c r="Q13" s="124"/>
      <c r="R13" s="124"/>
      <c r="S13" s="124"/>
      <c r="T13" s="125"/>
      <c r="U13" s="136"/>
      <c r="V13" s="144">
        <f t="shared" si="0"/>
        <v>0</v>
      </c>
      <c r="W13" s="138"/>
    </row>
    <row r="14" spans="2:23" ht="15" customHeight="1" thickBot="1">
      <c r="B14" s="145"/>
      <c r="C14" s="136"/>
      <c r="D14" s="119">
        <v>6</v>
      </c>
      <c r="E14" s="153" t="s">
        <v>7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20"/>
      <c r="P14" s="124"/>
      <c r="Q14" s="124"/>
      <c r="R14" s="124"/>
      <c r="S14" s="124"/>
      <c r="T14" s="125"/>
      <c r="U14" s="136"/>
      <c r="V14" s="144">
        <f t="shared" si="0"/>
        <v>0</v>
      </c>
      <c r="W14" s="138"/>
    </row>
    <row r="15" spans="2:23" ht="15" customHeight="1" thickBot="1">
      <c r="B15" s="145"/>
      <c r="C15" s="136"/>
      <c r="D15" s="119">
        <v>11</v>
      </c>
      <c r="E15" s="154" t="s">
        <v>8</v>
      </c>
      <c r="F15" s="136"/>
      <c r="G15" s="136"/>
      <c r="H15" s="136"/>
      <c r="I15" s="136"/>
      <c r="J15" s="136"/>
      <c r="K15" s="136"/>
      <c r="L15" s="136"/>
      <c r="M15" s="136"/>
      <c r="N15" s="136"/>
      <c r="O15" s="120"/>
      <c r="P15" s="124"/>
      <c r="Q15" s="124"/>
      <c r="R15" s="124"/>
      <c r="S15" s="124"/>
      <c r="T15" s="125"/>
      <c r="U15" s="136"/>
      <c r="V15" s="144">
        <f t="shared" si="0"/>
        <v>0</v>
      </c>
      <c r="W15" s="138"/>
    </row>
    <row r="16" spans="2:23" ht="15" customHeight="1" thickBot="1">
      <c r="B16" s="145"/>
      <c r="C16" s="136"/>
      <c r="D16" s="119">
        <v>19</v>
      </c>
      <c r="E16" s="155" t="s">
        <v>9</v>
      </c>
      <c r="F16" s="136"/>
      <c r="G16" s="136"/>
      <c r="H16" s="136"/>
      <c r="I16" s="136"/>
      <c r="J16" s="136"/>
      <c r="K16" s="136"/>
      <c r="L16" s="136"/>
      <c r="M16" s="136"/>
      <c r="N16" s="136"/>
      <c r="O16" s="120"/>
      <c r="P16" s="124"/>
      <c r="Q16" s="124"/>
      <c r="R16" s="124"/>
      <c r="S16" s="124"/>
      <c r="T16" s="125"/>
      <c r="U16" s="136"/>
      <c r="V16" s="144">
        <f t="shared" si="0"/>
        <v>0</v>
      </c>
      <c r="W16" s="138"/>
    </row>
    <row r="17" spans="2:23" ht="15" customHeight="1" thickBot="1">
      <c r="B17" s="145"/>
      <c r="C17" s="136"/>
      <c r="D17" s="119">
        <v>30</v>
      </c>
      <c r="E17" s="156" t="s">
        <v>10</v>
      </c>
      <c r="F17" s="136"/>
      <c r="G17" s="136"/>
      <c r="H17" s="136"/>
      <c r="I17" s="136"/>
      <c r="J17" s="136"/>
      <c r="K17" s="136"/>
      <c r="L17" s="136"/>
      <c r="M17" s="136"/>
      <c r="N17" s="136"/>
      <c r="O17" s="120"/>
      <c r="P17" s="124"/>
      <c r="Q17" s="124"/>
      <c r="R17" s="124"/>
      <c r="S17" s="124"/>
      <c r="T17" s="125"/>
      <c r="U17" s="136"/>
      <c r="V17" s="144">
        <f t="shared" si="0"/>
        <v>0</v>
      </c>
      <c r="W17" s="138"/>
    </row>
    <row r="18" spans="2:23" ht="15" customHeight="1" thickBot="1">
      <c r="B18" s="145"/>
      <c r="C18" s="136"/>
      <c r="D18" s="119">
        <v>37</v>
      </c>
      <c r="E18" s="157" t="s">
        <v>11</v>
      </c>
      <c r="F18" s="136"/>
      <c r="G18" s="136"/>
      <c r="H18" s="136"/>
      <c r="I18" s="136"/>
      <c r="J18" s="136"/>
      <c r="K18" s="136"/>
      <c r="L18" s="136"/>
      <c r="M18" s="136"/>
      <c r="N18" s="136"/>
      <c r="O18" s="126"/>
      <c r="P18" s="127"/>
      <c r="Q18" s="127"/>
      <c r="R18" s="127"/>
      <c r="S18" s="127"/>
      <c r="T18" s="128"/>
      <c r="U18" s="136"/>
      <c r="V18" s="144">
        <f t="shared" si="0"/>
        <v>0</v>
      </c>
      <c r="W18" s="138"/>
    </row>
    <row r="19" spans="2:23" ht="15" customHeight="1" thickBot="1">
      <c r="B19" s="145"/>
      <c r="C19" s="136"/>
      <c r="D19" s="119">
        <v>47</v>
      </c>
      <c r="E19" s="158" t="s">
        <v>12</v>
      </c>
      <c r="F19" s="136"/>
      <c r="G19" s="136"/>
      <c r="H19" s="136"/>
      <c r="I19" s="136"/>
      <c r="J19" s="136"/>
      <c r="K19" s="136"/>
      <c r="L19" s="136"/>
      <c r="M19" s="136"/>
      <c r="N19" s="136"/>
      <c r="O19" s="126"/>
      <c r="P19" s="127"/>
      <c r="Q19" s="127"/>
      <c r="R19" s="127"/>
      <c r="S19" s="127"/>
      <c r="T19" s="128"/>
      <c r="U19" s="136"/>
      <c r="V19" s="144">
        <f t="shared" si="0"/>
        <v>0</v>
      </c>
      <c r="W19" s="138"/>
    </row>
    <row r="20" spans="2:23" ht="15" customHeight="1" thickBot="1">
      <c r="B20" s="145"/>
      <c r="C20" s="136"/>
      <c r="D20" s="119">
        <v>55</v>
      </c>
      <c r="E20" s="159" t="s">
        <v>13</v>
      </c>
      <c r="F20" s="136"/>
      <c r="G20" s="136"/>
      <c r="H20" s="136"/>
      <c r="I20" s="136"/>
      <c r="J20" s="136"/>
      <c r="K20" s="136"/>
      <c r="L20" s="136"/>
      <c r="M20" s="136"/>
      <c r="N20" s="136"/>
      <c r="O20" s="126"/>
      <c r="P20" s="127"/>
      <c r="Q20" s="127"/>
      <c r="R20" s="127"/>
      <c r="S20" s="127"/>
      <c r="T20" s="128"/>
      <c r="U20" s="136"/>
      <c r="V20" s="144">
        <f t="shared" si="0"/>
        <v>0</v>
      </c>
      <c r="W20" s="138"/>
    </row>
    <row r="21" spans="2:23" ht="15" customHeight="1" thickBot="1">
      <c r="B21" s="145"/>
      <c r="C21" s="136"/>
      <c r="D21" s="119">
        <v>63</v>
      </c>
      <c r="E21" s="160" t="s">
        <v>14</v>
      </c>
      <c r="F21" s="136"/>
      <c r="G21" s="136"/>
      <c r="H21" s="136"/>
      <c r="I21" s="136"/>
      <c r="J21" s="136"/>
      <c r="K21" s="136"/>
      <c r="L21" s="136"/>
      <c r="M21" s="136"/>
      <c r="N21" s="136"/>
      <c r="O21" s="126"/>
      <c r="P21" s="127"/>
      <c r="Q21" s="127"/>
      <c r="R21" s="127"/>
      <c r="S21" s="127"/>
      <c r="T21" s="128"/>
      <c r="U21" s="136"/>
      <c r="V21" s="144">
        <f t="shared" si="0"/>
        <v>0</v>
      </c>
      <c r="W21" s="138"/>
    </row>
    <row r="22" spans="2:23" ht="15" customHeight="1" thickBot="1">
      <c r="B22" s="145"/>
      <c r="C22" s="136"/>
      <c r="D22" s="119">
        <v>75</v>
      </c>
      <c r="E22" s="161" t="s">
        <v>15</v>
      </c>
      <c r="F22" s="136"/>
      <c r="G22" s="136"/>
      <c r="H22" s="136"/>
      <c r="I22" s="136"/>
      <c r="J22" s="136"/>
      <c r="K22" s="136"/>
      <c r="L22" s="136"/>
      <c r="M22" s="136"/>
      <c r="N22" s="136"/>
      <c r="O22" s="126"/>
      <c r="P22" s="127"/>
      <c r="Q22" s="127"/>
      <c r="R22" s="127"/>
      <c r="S22" s="127"/>
      <c r="T22" s="128"/>
      <c r="U22" s="136"/>
      <c r="V22" s="144">
        <f t="shared" si="0"/>
        <v>0</v>
      </c>
      <c r="W22" s="138"/>
    </row>
    <row r="23" spans="2:23" ht="15" customHeight="1" thickBot="1">
      <c r="B23" s="145"/>
      <c r="C23" s="136"/>
      <c r="D23" s="119">
        <v>88</v>
      </c>
      <c r="E23" s="162" t="s">
        <v>16</v>
      </c>
      <c r="F23" s="136"/>
      <c r="G23" s="136"/>
      <c r="H23" s="136"/>
      <c r="I23" s="136"/>
      <c r="J23" s="136"/>
      <c r="K23" s="136"/>
      <c r="L23" s="136"/>
      <c r="M23" s="136"/>
      <c r="N23" s="136"/>
      <c r="O23" s="126"/>
      <c r="P23" s="127"/>
      <c r="Q23" s="127"/>
      <c r="R23" s="127"/>
      <c r="S23" s="127"/>
      <c r="T23" s="128"/>
      <c r="U23" s="136"/>
      <c r="V23" s="144">
        <f t="shared" si="0"/>
        <v>0</v>
      </c>
      <c r="W23" s="138"/>
    </row>
    <row r="24" spans="2:23" ht="15" customHeight="1" thickBot="1">
      <c r="B24" s="145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26"/>
      <c r="P24" s="127"/>
      <c r="Q24" s="127"/>
      <c r="R24" s="127"/>
      <c r="S24" s="127"/>
      <c r="T24" s="128"/>
      <c r="U24" s="136"/>
      <c r="V24" s="144">
        <f t="shared" si="0"/>
        <v>0</v>
      </c>
      <c r="W24" s="138"/>
    </row>
    <row r="25" spans="2:23" ht="15" customHeight="1" thickBot="1">
      <c r="B25" s="145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26"/>
      <c r="P25" s="127"/>
      <c r="Q25" s="127"/>
      <c r="R25" s="127"/>
      <c r="S25" s="127"/>
      <c r="T25" s="128"/>
      <c r="U25" s="136"/>
      <c r="V25" s="144">
        <f t="shared" si="0"/>
        <v>0</v>
      </c>
      <c r="W25" s="138"/>
    </row>
    <row r="26" spans="2:23" ht="15" customHeight="1" thickBot="1">
      <c r="B26" s="145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26"/>
      <c r="P26" s="127"/>
      <c r="Q26" s="127"/>
      <c r="R26" s="127"/>
      <c r="S26" s="127"/>
      <c r="T26" s="128"/>
      <c r="U26" s="136"/>
      <c r="V26" s="144">
        <f t="shared" si="0"/>
        <v>0</v>
      </c>
      <c r="W26" s="138"/>
    </row>
    <row r="27" spans="2:23" ht="15" customHeight="1" thickBot="1">
      <c r="B27" s="145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26"/>
      <c r="P27" s="127"/>
      <c r="Q27" s="127"/>
      <c r="R27" s="127"/>
      <c r="S27" s="127"/>
      <c r="T27" s="128"/>
      <c r="U27" s="136"/>
      <c r="V27" s="144">
        <f t="shared" si="0"/>
        <v>0</v>
      </c>
      <c r="W27" s="138"/>
    </row>
    <row r="28" spans="2:23" ht="15" customHeight="1" thickBot="1">
      <c r="B28" s="145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26"/>
      <c r="P28" s="127"/>
      <c r="Q28" s="127"/>
      <c r="R28" s="127"/>
      <c r="S28" s="127"/>
      <c r="T28" s="128"/>
      <c r="U28" s="136"/>
      <c r="V28" s="144">
        <f t="shared" ref="V28:V30" si="1">IF(OR(O28="",P28=""),0,1)</f>
        <v>0</v>
      </c>
      <c r="W28" s="138"/>
    </row>
    <row r="29" spans="2:23" ht="15" customHeight="1" thickBot="1">
      <c r="B29" s="145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26"/>
      <c r="P29" s="127"/>
      <c r="Q29" s="127"/>
      <c r="R29" s="127"/>
      <c r="S29" s="127"/>
      <c r="T29" s="128"/>
      <c r="U29" s="136"/>
      <c r="V29" s="144">
        <f t="shared" si="1"/>
        <v>0</v>
      </c>
      <c r="W29" s="138"/>
    </row>
    <row r="30" spans="2:23" ht="15" customHeight="1">
      <c r="B30" s="145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26"/>
      <c r="P30" s="127"/>
      <c r="Q30" s="127"/>
      <c r="R30" s="127"/>
      <c r="S30" s="127"/>
      <c r="T30" s="128"/>
      <c r="U30" s="136"/>
      <c r="V30" s="144">
        <f t="shared" si="1"/>
        <v>0</v>
      </c>
      <c r="W30" s="138"/>
    </row>
    <row r="31" spans="2:23" ht="15" customHeight="1" thickBot="1">
      <c r="B31" s="163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5">
        <f>SUM(V5:V30)</f>
        <v>4</v>
      </c>
      <c r="W31" s="166"/>
    </row>
  </sheetData>
  <sheetProtection sheet="1" objects="1" scenarios="1"/>
  <mergeCells count="29">
    <mergeCell ref="P30:T30"/>
    <mergeCell ref="P27:T27"/>
    <mergeCell ref="P28:T28"/>
    <mergeCell ref="P29:T29"/>
    <mergeCell ref="P24:T24"/>
    <mergeCell ref="P25:T25"/>
    <mergeCell ref="P26:T26"/>
    <mergeCell ref="P15:T15"/>
    <mergeCell ref="P22:T22"/>
    <mergeCell ref="P23:T23"/>
    <mergeCell ref="P10:T10"/>
    <mergeCell ref="P11:T11"/>
    <mergeCell ref="P12:T12"/>
    <mergeCell ref="P19:T19"/>
    <mergeCell ref="P20:T20"/>
    <mergeCell ref="P21:T21"/>
    <mergeCell ref="P16:T16"/>
    <mergeCell ref="P17:T17"/>
    <mergeCell ref="P18:T18"/>
    <mergeCell ref="P4:T4"/>
    <mergeCell ref="D5:G5"/>
    <mergeCell ref="D7:G7"/>
    <mergeCell ref="P13:T13"/>
    <mergeCell ref="P14:T14"/>
    <mergeCell ref="P5:T5"/>
    <mergeCell ref="P6:T6"/>
    <mergeCell ref="P7:T7"/>
    <mergeCell ref="P8:T8"/>
    <mergeCell ref="P9:T9"/>
  </mergeCells>
  <phoneticPr fontId="3" type="noConversion"/>
  <hyperlinks>
    <hyperlink ref="D10" r:id="rId1"/>
  </hyperlinks>
  <pageMargins left="0.75" right="0.75" top="1" bottom="1" header="0.5" footer="0.5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K39"/>
  <sheetViews>
    <sheetView topLeftCell="A5" workbookViewId="0">
      <selection activeCell="W4" sqref="W4"/>
    </sheetView>
  </sheetViews>
  <sheetFormatPr baseColWidth="10" defaultColWidth="5.33203125" defaultRowHeight="15" x14ac:dyDescent="0"/>
  <cols>
    <col min="3" max="3" width="6.5" customWidth="1"/>
    <col min="4" max="4" width="15.33203125" customWidth="1"/>
    <col min="6" max="6" width="7.1640625" customWidth="1"/>
    <col min="8" max="8" width="5.33203125" customWidth="1"/>
    <col min="10" max="10" width="5.33203125" customWidth="1"/>
    <col min="12" max="12" width="5.33203125" customWidth="1"/>
    <col min="14" max="14" width="5.33203125" customWidth="1"/>
    <col min="16" max="16" width="5.33203125" customWidth="1"/>
    <col min="18" max="18" width="5.33203125" customWidth="1"/>
    <col min="20" max="20" width="5.33203125" customWidth="1"/>
    <col min="22" max="22" width="5.33203125" customWidth="1"/>
    <col min="24" max="24" width="5.33203125" customWidth="1"/>
    <col min="25" max="25" width="10.33203125" customWidth="1"/>
    <col min="26" max="26" width="8.6640625" customWidth="1"/>
    <col min="27" max="27" width="8.33203125" bestFit="1" customWidth="1"/>
    <col min="28" max="28" width="8" customWidth="1"/>
    <col min="29" max="30" width="11" customWidth="1"/>
    <col min="31" max="37" width="8" customWidth="1"/>
  </cols>
  <sheetData>
    <row r="1" spans="2:37" ht="16" thickBot="1"/>
    <row r="2" spans="2:37" ht="16" thickBot="1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5"/>
    </row>
    <row r="3" spans="2:37" ht="91" customHeight="1" thickBot="1">
      <c r="B3" s="17"/>
      <c r="C3" s="56"/>
      <c r="D3" s="89" t="s">
        <v>32</v>
      </c>
      <c r="E3" s="168" t="s">
        <v>47</v>
      </c>
      <c r="F3" s="169"/>
      <c r="G3" s="169" t="s">
        <v>48</v>
      </c>
      <c r="H3" s="169"/>
      <c r="I3" s="169">
        <v>3</v>
      </c>
      <c r="J3" s="169"/>
      <c r="K3" s="169">
        <v>4</v>
      </c>
      <c r="L3" s="169"/>
      <c r="M3" s="169">
        <v>5</v>
      </c>
      <c r="N3" s="169"/>
      <c r="O3" s="169">
        <v>6</v>
      </c>
      <c r="P3" s="169"/>
      <c r="Q3" s="169">
        <v>7</v>
      </c>
      <c r="R3" s="169"/>
      <c r="S3" s="169">
        <v>8</v>
      </c>
      <c r="T3" s="169"/>
      <c r="U3" s="169">
        <v>9</v>
      </c>
      <c r="V3" s="169"/>
      <c r="W3" s="170" t="s">
        <v>53</v>
      </c>
      <c r="X3" s="170"/>
      <c r="Y3" s="76" t="s">
        <v>5</v>
      </c>
      <c r="Z3" s="90" t="s">
        <v>33</v>
      </c>
      <c r="AA3" s="91" t="s">
        <v>34</v>
      </c>
      <c r="AB3" s="47"/>
      <c r="AC3" s="47"/>
      <c r="AD3" s="47"/>
      <c r="AE3" s="47"/>
      <c r="AF3" s="48"/>
      <c r="AG3" s="4"/>
      <c r="AH3" s="4"/>
      <c r="AI3" s="4"/>
      <c r="AJ3" s="4"/>
      <c r="AK3" s="4"/>
    </row>
    <row r="4" spans="2:37" ht="16" thickBot="1">
      <c r="B4" s="17"/>
      <c r="C4" s="71" t="s">
        <v>24</v>
      </c>
      <c r="D4" s="72" t="s">
        <v>45</v>
      </c>
      <c r="E4" s="171">
        <v>10</v>
      </c>
      <c r="F4" s="172"/>
      <c r="G4" s="172">
        <v>10</v>
      </c>
      <c r="H4" s="172"/>
      <c r="I4" s="172">
        <v>5</v>
      </c>
      <c r="J4" s="172"/>
      <c r="K4" s="172">
        <v>5</v>
      </c>
      <c r="L4" s="172"/>
      <c r="M4" s="172">
        <v>5</v>
      </c>
      <c r="N4" s="172"/>
      <c r="O4" s="172">
        <v>5</v>
      </c>
      <c r="P4" s="172"/>
      <c r="Q4" s="172">
        <v>5</v>
      </c>
      <c r="R4" s="172"/>
      <c r="S4" s="172">
        <v>5</v>
      </c>
      <c r="T4" s="172"/>
      <c r="U4" s="172">
        <v>2</v>
      </c>
      <c r="V4" s="172"/>
      <c r="W4" s="173">
        <v>2</v>
      </c>
      <c r="X4" s="173"/>
      <c r="Y4" s="73">
        <f>SUM(E4:W4)</f>
        <v>54</v>
      </c>
      <c r="Z4" s="74">
        <f>Y4/50</f>
        <v>1.08</v>
      </c>
      <c r="AA4" s="75"/>
      <c r="AB4" s="47"/>
      <c r="AC4" s="47"/>
      <c r="AD4" s="47"/>
      <c r="AE4" s="47"/>
      <c r="AF4" s="48"/>
      <c r="AG4" s="4"/>
      <c r="AH4" s="4"/>
      <c r="AI4" s="4"/>
      <c r="AJ4" s="4"/>
      <c r="AK4" s="4"/>
    </row>
    <row r="5" spans="2:37">
      <c r="B5" s="17"/>
      <c r="C5" s="50">
        <f>IF('Class Details'!V5=0,"",'Class Details'!O5)</f>
        <v>1</v>
      </c>
      <c r="D5" s="53" t="str">
        <f>IF('Class Details'!V5=0,"",'Class Details'!P5)</f>
        <v>Test Student1</v>
      </c>
      <c r="E5" s="92">
        <v>8</v>
      </c>
      <c r="F5" s="57">
        <f>E5/E4</f>
        <v>0.8</v>
      </c>
      <c r="G5" s="99">
        <v>5</v>
      </c>
      <c r="H5" s="57">
        <f>G5/G4</f>
        <v>0.5</v>
      </c>
      <c r="I5" s="99">
        <v>4</v>
      </c>
      <c r="J5" s="57">
        <f>I5/I4</f>
        <v>0.8</v>
      </c>
      <c r="K5" s="99">
        <v>2</v>
      </c>
      <c r="L5" s="57">
        <f>K5/K4</f>
        <v>0.4</v>
      </c>
      <c r="M5" s="99">
        <v>4</v>
      </c>
      <c r="N5" s="57">
        <f>M5/M4</f>
        <v>0.8</v>
      </c>
      <c r="O5" s="99">
        <v>3</v>
      </c>
      <c r="P5" s="57">
        <f>O5/O4</f>
        <v>0.6</v>
      </c>
      <c r="Q5" s="99">
        <v>4</v>
      </c>
      <c r="R5" s="57">
        <f>Q5/Q4</f>
        <v>0.8</v>
      </c>
      <c r="S5" s="99">
        <v>2</v>
      </c>
      <c r="T5" s="57">
        <f>S5/S4</f>
        <v>0.4</v>
      </c>
      <c r="U5" s="99">
        <v>1</v>
      </c>
      <c r="V5" s="57">
        <f>U5/U4</f>
        <v>0.5</v>
      </c>
      <c r="W5" s="107">
        <v>1</v>
      </c>
      <c r="X5" s="58">
        <f>W5/W4</f>
        <v>0.5</v>
      </c>
      <c r="Y5" s="24">
        <f>IF('Class Details'!V5=0,"",(E5+G5+I5+K5+M5+O5+Q5+S5+U5+W5))</f>
        <v>34</v>
      </c>
      <c r="Z5" s="32">
        <f>IF('Class Details'!V5=0,"",(Y5/Y4)*100)</f>
        <v>62.962962962962962</v>
      </c>
      <c r="AA5" s="46" t="str">
        <f>IF(Z5="","",""&amp;INDEX(AD8:AD18,MATCH(Z5,AC8:AC18,1)))</f>
        <v>B</v>
      </c>
      <c r="AB5" s="47"/>
      <c r="AC5" s="83" t="s">
        <v>21</v>
      </c>
      <c r="AD5" s="84"/>
      <c r="AE5" s="85"/>
      <c r="AF5" s="48"/>
      <c r="AG5" s="4"/>
      <c r="AH5" s="4"/>
      <c r="AI5" s="4"/>
      <c r="AJ5" s="4"/>
      <c r="AK5" s="4"/>
    </row>
    <row r="6" spans="2:37">
      <c r="B6" s="17"/>
      <c r="C6" s="51">
        <f>IF('Class Details'!V6=0,"",'Class Details'!O6)</f>
        <v>2</v>
      </c>
      <c r="D6" s="54" t="str">
        <f>IF('Class Details'!V6=0,"",'Class Details'!P6)</f>
        <v>Test Student2</v>
      </c>
      <c r="E6" s="93">
        <v>2</v>
      </c>
      <c r="F6" s="12">
        <f>E6/E4</f>
        <v>0.2</v>
      </c>
      <c r="G6" s="100">
        <v>3</v>
      </c>
      <c r="H6" s="12">
        <f>G6/G4</f>
        <v>0.3</v>
      </c>
      <c r="I6" s="100">
        <v>5</v>
      </c>
      <c r="J6" s="12">
        <f>I6/I4</f>
        <v>1</v>
      </c>
      <c r="K6" s="100">
        <v>3</v>
      </c>
      <c r="L6" s="12">
        <f>K6/K4</f>
        <v>0.6</v>
      </c>
      <c r="M6" s="100">
        <v>4</v>
      </c>
      <c r="N6" s="12">
        <f>M6/M4</f>
        <v>0.8</v>
      </c>
      <c r="O6" s="100">
        <v>1</v>
      </c>
      <c r="P6" s="12">
        <f>O6/O4</f>
        <v>0.2</v>
      </c>
      <c r="Q6" s="100">
        <v>0</v>
      </c>
      <c r="R6" s="12">
        <f>Q6/Q4</f>
        <v>0</v>
      </c>
      <c r="S6" s="100">
        <v>2</v>
      </c>
      <c r="T6" s="12">
        <f>S6/S4</f>
        <v>0.4</v>
      </c>
      <c r="U6" s="100">
        <v>2</v>
      </c>
      <c r="V6" s="12">
        <f>U6/U4</f>
        <v>1</v>
      </c>
      <c r="W6" s="108">
        <v>1</v>
      </c>
      <c r="X6" s="59">
        <f>W6/W4</f>
        <v>0.5</v>
      </c>
      <c r="Y6" s="24">
        <f>IF('Class Details'!V6=0,"",(E6+G6+I6+K6+M6+O6+Q6+S6+U6+W6))</f>
        <v>23</v>
      </c>
      <c r="Z6" s="32">
        <f>IF('Class Details'!V6=0,"",(Y6/Y4)*100)</f>
        <v>42.592592592592595</v>
      </c>
      <c r="AA6" s="35" t="str">
        <f>IF(Z6="","",""&amp;INDEX(AD8:AD18,MATCH(Z6,AC8:AC18,1)))</f>
        <v>C</v>
      </c>
      <c r="AB6" s="47"/>
      <c r="AC6" s="86" t="s">
        <v>22</v>
      </c>
      <c r="AD6" s="87"/>
      <c r="AE6" s="88"/>
      <c r="AF6" s="48"/>
      <c r="AG6" s="4"/>
      <c r="AH6" s="4"/>
      <c r="AI6" s="4"/>
      <c r="AJ6" s="4"/>
      <c r="AK6" s="4"/>
    </row>
    <row r="7" spans="2:37">
      <c r="B7" s="17"/>
      <c r="C7" s="51">
        <f>IF('Class Details'!V7=0,"",'Class Details'!O7)</f>
        <v>3</v>
      </c>
      <c r="D7" s="54" t="str">
        <f>IF('Class Details'!V7=0,"",'Class Details'!P7)</f>
        <v>Test Student3</v>
      </c>
      <c r="E7" s="93">
        <v>8</v>
      </c>
      <c r="F7" s="12">
        <f>E7/E4</f>
        <v>0.8</v>
      </c>
      <c r="G7" s="100">
        <v>7</v>
      </c>
      <c r="H7" s="12">
        <f>G7/G4</f>
        <v>0.7</v>
      </c>
      <c r="I7" s="100">
        <v>1</v>
      </c>
      <c r="J7" s="12">
        <f>I7/I4</f>
        <v>0.2</v>
      </c>
      <c r="K7" s="100">
        <v>5</v>
      </c>
      <c r="L7" s="12">
        <f>K7/K4</f>
        <v>1</v>
      </c>
      <c r="M7" s="100">
        <v>4</v>
      </c>
      <c r="N7" s="12">
        <f>M7/M4</f>
        <v>0.8</v>
      </c>
      <c r="O7" s="100">
        <v>3</v>
      </c>
      <c r="P7" s="12">
        <f>O7/O4</f>
        <v>0.6</v>
      </c>
      <c r="Q7" s="100">
        <v>2</v>
      </c>
      <c r="R7" s="12">
        <f>Q7/Q4</f>
        <v>0.4</v>
      </c>
      <c r="S7" s="100">
        <v>5</v>
      </c>
      <c r="T7" s="12">
        <f>S7/S4</f>
        <v>1</v>
      </c>
      <c r="U7" s="100">
        <v>1</v>
      </c>
      <c r="V7" s="12">
        <f>U7/U4</f>
        <v>0.5</v>
      </c>
      <c r="W7" s="108">
        <v>1</v>
      </c>
      <c r="X7" s="59">
        <f>W7/W4</f>
        <v>0.5</v>
      </c>
      <c r="Y7" s="24">
        <f>IF('Class Details'!V7=0,"",(E7+G7+I7+K7+M7+O7+Q7+S7+U7+W7))</f>
        <v>37</v>
      </c>
      <c r="Z7" s="32">
        <f>IF('Class Details'!V7=0,"",(Y7/Y4)*100)</f>
        <v>68.518518518518519</v>
      </c>
      <c r="AA7" s="35" t="str">
        <f>IF(Z7="","",""&amp;INDEX(AD8:AD18,MATCH(Z7,AC8:AC18,1)))</f>
        <v>B+</v>
      </c>
      <c r="AB7" s="47"/>
      <c r="AC7" s="37" t="s">
        <v>33</v>
      </c>
      <c r="AD7" s="5" t="s">
        <v>29</v>
      </c>
      <c r="AE7" s="29" t="s">
        <v>35</v>
      </c>
      <c r="AF7" s="48"/>
      <c r="AG7" s="4"/>
      <c r="AH7" s="4"/>
      <c r="AI7" s="4"/>
      <c r="AJ7" s="4"/>
      <c r="AK7" s="4"/>
    </row>
    <row r="8" spans="2:37">
      <c r="B8" s="17"/>
      <c r="C8" s="51">
        <f>IF('Class Details'!V8=0,"",'Class Details'!O8)</f>
        <v>4</v>
      </c>
      <c r="D8" s="54" t="str">
        <f>IF('Class Details'!V8=0,"",'Class Details'!P8)</f>
        <v>Test Student4</v>
      </c>
      <c r="E8" s="93">
        <v>5</v>
      </c>
      <c r="F8" s="12">
        <f>E8/E4</f>
        <v>0.5</v>
      </c>
      <c r="G8" s="100">
        <v>10</v>
      </c>
      <c r="H8" s="12">
        <f>G8/G4</f>
        <v>1</v>
      </c>
      <c r="I8" s="100">
        <v>5</v>
      </c>
      <c r="J8" s="12">
        <f>I8/I4</f>
        <v>1</v>
      </c>
      <c r="K8" s="100">
        <v>4</v>
      </c>
      <c r="L8" s="12">
        <f>K8/K4</f>
        <v>0.8</v>
      </c>
      <c r="M8" s="100">
        <v>5</v>
      </c>
      <c r="N8" s="12">
        <f>M8/M4</f>
        <v>1</v>
      </c>
      <c r="O8" s="100">
        <v>3</v>
      </c>
      <c r="P8" s="12">
        <f>O8/O4</f>
        <v>0.6</v>
      </c>
      <c r="Q8" s="100">
        <v>5</v>
      </c>
      <c r="R8" s="12">
        <f>Q8/Q4</f>
        <v>1</v>
      </c>
      <c r="S8" s="100">
        <v>4</v>
      </c>
      <c r="T8" s="12">
        <f>S8/S4</f>
        <v>0.8</v>
      </c>
      <c r="U8" s="100">
        <v>1</v>
      </c>
      <c r="V8" s="12">
        <f>U8/U4</f>
        <v>0.5</v>
      </c>
      <c r="W8" s="108">
        <v>1</v>
      </c>
      <c r="X8" s="59">
        <f>W8/W4</f>
        <v>0.5</v>
      </c>
      <c r="Y8" s="24">
        <f>IF('Class Details'!V8=0,"",(E8+G8+I8+K8+M8+O8+Q8+S8+U8+W8))</f>
        <v>43</v>
      </c>
      <c r="Z8" s="32">
        <f>IF('Class Details'!V8=0,"",(Y8/Y4)*100)</f>
        <v>79.629629629629633</v>
      </c>
      <c r="AA8" s="35" t="str">
        <f>IF(Z8="","",""&amp;INDEX(AD8:AD18,MATCH(Z8,AC8:AC18,1)))</f>
        <v>A</v>
      </c>
      <c r="AB8" s="47"/>
      <c r="AC8" s="38">
        <f>'Class Details'!D13</f>
        <v>0</v>
      </c>
      <c r="AD8" s="22" t="str">
        <f>'Class Details'!E13</f>
        <v>UG</v>
      </c>
      <c r="AE8" s="39">
        <f>COUNTIF(grade,"UG")</f>
        <v>0</v>
      </c>
      <c r="AF8" s="48"/>
      <c r="AG8" s="4"/>
      <c r="AH8" s="4"/>
      <c r="AI8" s="4"/>
      <c r="AJ8" s="4"/>
      <c r="AK8" s="4"/>
    </row>
    <row r="9" spans="2:37">
      <c r="B9" s="17"/>
      <c r="C9" s="51" t="str">
        <f>IF('Class Details'!V9=0,"",'Class Details'!O9)</f>
        <v/>
      </c>
      <c r="D9" s="54" t="str">
        <f>IF('Class Details'!V9=0,"",'Class Details'!P9)</f>
        <v/>
      </c>
      <c r="E9" s="93"/>
      <c r="F9" s="12">
        <f>E9/E4</f>
        <v>0</v>
      </c>
      <c r="G9" s="100"/>
      <c r="H9" s="12">
        <f>G9/G4</f>
        <v>0</v>
      </c>
      <c r="I9" s="100"/>
      <c r="J9" s="12">
        <f>I9/I4</f>
        <v>0</v>
      </c>
      <c r="K9" s="100"/>
      <c r="L9" s="12">
        <f>K9/K4</f>
        <v>0</v>
      </c>
      <c r="M9" s="100"/>
      <c r="N9" s="12">
        <f>M9/M4</f>
        <v>0</v>
      </c>
      <c r="O9" s="100"/>
      <c r="P9" s="12">
        <f>O9/O4</f>
        <v>0</v>
      </c>
      <c r="Q9" s="100"/>
      <c r="R9" s="12">
        <f>Q9/Q4</f>
        <v>0</v>
      </c>
      <c r="S9" s="100"/>
      <c r="T9" s="12">
        <f>S9/S4</f>
        <v>0</v>
      </c>
      <c r="U9" s="100"/>
      <c r="V9" s="12">
        <f>U9/U4</f>
        <v>0</v>
      </c>
      <c r="W9" s="108"/>
      <c r="X9" s="59">
        <f>W9/W4</f>
        <v>0</v>
      </c>
      <c r="Y9" s="24" t="str">
        <f>IF('Class Details'!V9=0,"",(E9+G9+I9+K9+M9+O9+Q9+S9+U9+W9))</f>
        <v/>
      </c>
      <c r="Z9" s="32" t="str">
        <f>IF('Class Details'!V9=0,"",(Y9/Y4)*100)</f>
        <v/>
      </c>
      <c r="AA9" s="35" t="str">
        <f>IF(Z9="","",""&amp;INDEX(AD8:AD18,MATCH(Z9,AC8:AC18,1)))</f>
        <v/>
      </c>
      <c r="AB9" s="47"/>
      <c r="AC9" s="40">
        <f>'Class Details'!D14</f>
        <v>6</v>
      </c>
      <c r="AD9" s="6" t="str">
        <f>'Class Details'!E14</f>
        <v>E</v>
      </c>
      <c r="AE9" s="39">
        <f>COUNTIF(grade,"E")</f>
        <v>0</v>
      </c>
      <c r="AF9" s="48"/>
      <c r="AG9" s="4"/>
      <c r="AH9" s="4"/>
      <c r="AI9" s="4"/>
      <c r="AJ9" s="4"/>
      <c r="AK9" s="4"/>
    </row>
    <row r="10" spans="2:37">
      <c r="B10" s="17"/>
      <c r="C10" s="52" t="str">
        <f>IF('Class Details'!V10=0,"",'Class Details'!O10)</f>
        <v/>
      </c>
      <c r="D10" s="55" t="str">
        <f>IF('Class Details'!V10=0,"",'Class Details'!P10)</f>
        <v/>
      </c>
      <c r="E10" s="94"/>
      <c r="F10" s="12">
        <f>E10/E4</f>
        <v>0</v>
      </c>
      <c r="G10" s="101"/>
      <c r="H10" s="12">
        <f>G10/G4</f>
        <v>0</v>
      </c>
      <c r="I10" s="101"/>
      <c r="J10" s="12">
        <f>I10/I4</f>
        <v>0</v>
      </c>
      <c r="K10" s="101"/>
      <c r="L10" s="12">
        <f>K10/K4</f>
        <v>0</v>
      </c>
      <c r="M10" s="101"/>
      <c r="N10" s="12">
        <f>M10/M4</f>
        <v>0</v>
      </c>
      <c r="O10" s="101"/>
      <c r="P10" s="12">
        <f>O10/O4</f>
        <v>0</v>
      </c>
      <c r="Q10" s="101"/>
      <c r="R10" s="12">
        <f>Q10/Q4</f>
        <v>0</v>
      </c>
      <c r="S10" s="101"/>
      <c r="T10" s="12">
        <f>S10/S4</f>
        <v>0</v>
      </c>
      <c r="U10" s="101"/>
      <c r="V10" s="12">
        <f>U10/U4</f>
        <v>0</v>
      </c>
      <c r="W10" s="109"/>
      <c r="X10" s="59">
        <f>W10/W4</f>
        <v>0</v>
      </c>
      <c r="Y10" s="24" t="str">
        <f>IF('Class Details'!V10=0,"",(E10+G10+I10+K10+M10+O10+Q10+S10+U10+W10))</f>
        <v/>
      </c>
      <c r="Z10" s="32" t="str">
        <f>IF('Class Details'!V10=0,"",(Y10/Y4)*100)</f>
        <v/>
      </c>
      <c r="AA10" s="36" t="str">
        <f>IF(Z10="","",""&amp;INDEX(AD8:AD18,MATCH(Z10,AC8:AC18,1)))</f>
        <v/>
      </c>
      <c r="AB10" s="47"/>
      <c r="AC10" s="40">
        <f>'Class Details'!D15</f>
        <v>11</v>
      </c>
      <c r="AD10" s="7" t="s">
        <v>8</v>
      </c>
      <c r="AE10" s="39">
        <f>COUNTIF(grade,"E+")</f>
        <v>0</v>
      </c>
      <c r="AF10" s="48"/>
      <c r="AG10" s="4"/>
      <c r="AH10" s="4"/>
      <c r="AI10" s="4"/>
      <c r="AJ10" s="4"/>
      <c r="AK10" s="4"/>
    </row>
    <row r="11" spans="2:37">
      <c r="B11" s="17"/>
      <c r="C11" s="51" t="str">
        <f>IF('Class Details'!V11=0,"",'Class Details'!O11)</f>
        <v/>
      </c>
      <c r="D11" s="54" t="str">
        <f>IF('Class Details'!V11=0,"",'Class Details'!P11)</f>
        <v/>
      </c>
      <c r="E11" s="93"/>
      <c r="F11" s="12">
        <f>E11/E4</f>
        <v>0</v>
      </c>
      <c r="G11" s="100"/>
      <c r="H11" s="12">
        <f>G11/G4</f>
        <v>0</v>
      </c>
      <c r="I11" s="100"/>
      <c r="J11" s="12">
        <f>I11/I4</f>
        <v>0</v>
      </c>
      <c r="K11" s="100"/>
      <c r="L11" s="12">
        <f>K11/K4</f>
        <v>0</v>
      </c>
      <c r="M11" s="100"/>
      <c r="N11" s="12">
        <f>M11/M4</f>
        <v>0</v>
      </c>
      <c r="O11" s="100"/>
      <c r="P11" s="12">
        <f>O11/O4</f>
        <v>0</v>
      </c>
      <c r="Q11" s="100"/>
      <c r="R11" s="12">
        <f>Q11/Q4</f>
        <v>0</v>
      </c>
      <c r="S11" s="100"/>
      <c r="T11" s="12">
        <f>S11/S4</f>
        <v>0</v>
      </c>
      <c r="U11" s="100"/>
      <c r="V11" s="12">
        <f>U11/U4</f>
        <v>0</v>
      </c>
      <c r="W11" s="108"/>
      <c r="X11" s="59">
        <f>W11/W4</f>
        <v>0</v>
      </c>
      <c r="Y11" s="24" t="str">
        <f>IF('Class Details'!V11=0,"",(E11+G11+I11+K11+M11+O11+Q11+S11+U11+W11))</f>
        <v/>
      </c>
      <c r="Z11" s="32" t="str">
        <f>IF('Class Details'!V11=0,"",(Y11/Y4)*100)</f>
        <v/>
      </c>
      <c r="AA11" s="35" t="str">
        <f>IF(Z11="","",""&amp;INDEX(AD8:AD18,MATCH(Z11,AC8:AC18,1)))</f>
        <v/>
      </c>
      <c r="AB11" s="47"/>
      <c r="AC11" s="40">
        <f>'Class Details'!D16</f>
        <v>19</v>
      </c>
      <c r="AD11" s="8" t="s">
        <v>9</v>
      </c>
      <c r="AE11" s="39">
        <f>COUNTIF(grade,"D")</f>
        <v>0</v>
      </c>
      <c r="AF11" s="48"/>
      <c r="AG11" s="4"/>
      <c r="AH11" s="4"/>
      <c r="AI11" s="4"/>
      <c r="AJ11" s="4"/>
      <c r="AK11" s="4"/>
    </row>
    <row r="12" spans="2:37">
      <c r="B12" s="17"/>
      <c r="C12" s="50" t="str">
        <f>IF('Class Details'!V12=0,"",'Class Details'!O12)</f>
        <v/>
      </c>
      <c r="D12" s="53" t="str">
        <f>IF('Class Details'!V12=0,"",'Class Details'!P12)</f>
        <v/>
      </c>
      <c r="E12" s="95"/>
      <c r="F12" s="12">
        <f>E12/E4</f>
        <v>0</v>
      </c>
      <c r="G12" s="102"/>
      <c r="H12" s="12">
        <f>G12/G4</f>
        <v>0</v>
      </c>
      <c r="I12" s="102"/>
      <c r="J12" s="12">
        <f>I12/I4</f>
        <v>0</v>
      </c>
      <c r="K12" s="102"/>
      <c r="L12" s="12">
        <f>K12/K4</f>
        <v>0</v>
      </c>
      <c r="M12" s="102"/>
      <c r="N12" s="12">
        <f>M12/M4</f>
        <v>0</v>
      </c>
      <c r="O12" s="102"/>
      <c r="P12" s="12">
        <f>O12/O4</f>
        <v>0</v>
      </c>
      <c r="Q12" s="102"/>
      <c r="R12" s="12">
        <f>Q12/Q4</f>
        <v>0</v>
      </c>
      <c r="S12" s="102"/>
      <c r="T12" s="12">
        <f>S12/S4</f>
        <v>0</v>
      </c>
      <c r="U12" s="102"/>
      <c r="V12" s="12">
        <f>U12/U4</f>
        <v>0</v>
      </c>
      <c r="W12" s="110"/>
      <c r="X12" s="59">
        <f>W12/W4</f>
        <v>0</v>
      </c>
      <c r="Y12" s="24" t="str">
        <f>IF('Class Details'!V12=0,"",(E12+G12+I12+K12+M12+O12+Q12+S12+U12+W12))</f>
        <v/>
      </c>
      <c r="Z12" s="32" t="str">
        <f>IF('Class Details'!V12=0,"",(Y12/Y4)*100)</f>
        <v/>
      </c>
      <c r="AA12" s="46" t="str">
        <f>IF(Z12="","",""&amp;INDEX(AD8:AD18,MATCH(Z12,AC8:AC18,1)))</f>
        <v/>
      </c>
      <c r="AB12" s="47"/>
      <c r="AC12" s="40">
        <f>'Class Details'!D17</f>
        <v>30</v>
      </c>
      <c r="AD12" s="9" t="s">
        <v>10</v>
      </c>
      <c r="AE12" s="39">
        <f>COUNTIF(grade,"D+")</f>
        <v>0</v>
      </c>
      <c r="AF12" s="48"/>
      <c r="AG12" s="4"/>
      <c r="AH12" s="4"/>
      <c r="AI12" s="4"/>
      <c r="AJ12" s="4"/>
      <c r="AK12" s="4"/>
    </row>
    <row r="13" spans="2:37">
      <c r="B13" s="17"/>
      <c r="C13" s="51" t="str">
        <f>IF('Class Details'!V13=0,"",'Class Details'!O13)</f>
        <v/>
      </c>
      <c r="D13" s="54" t="str">
        <f>IF('Class Details'!V13=0,"",'Class Details'!P13)</f>
        <v/>
      </c>
      <c r="E13" s="96"/>
      <c r="F13" s="12">
        <f>E13/E4</f>
        <v>0</v>
      </c>
      <c r="G13" s="103"/>
      <c r="H13" s="12">
        <f>G13/G4</f>
        <v>0</v>
      </c>
      <c r="I13" s="103"/>
      <c r="J13" s="12">
        <f>I13/I4</f>
        <v>0</v>
      </c>
      <c r="K13" s="103"/>
      <c r="L13" s="12">
        <f>K13/K4</f>
        <v>0</v>
      </c>
      <c r="M13" s="106"/>
      <c r="N13" s="12">
        <f>M13/M4</f>
        <v>0</v>
      </c>
      <c r="O13" s="103"/>
      <c r="P13" s="12">
        <f>O13/O4</f>
        <v>0</v>
      </c>
      <c r="Q13" s="103"/>
      <c r="R13" s="12">
        <f>Q13/Q4</f>
        <v>0</v>
      </c>
      <c r="S13" s="103"/>
      <c r="T13" s="12">
        <f>S13/S4</f>
        <v>0</v>
      </c>
      <c r="U13" s="103"/>
      <c r="V13" s="12">
        <f>U13/U4</f>
        <v>0</v>
      </c>
      <c r="W13" s="111"/>
      <c r="X13" s="59">
        <f>W13/W4</f>
        <v>0</v>
      </c>
      <c r="Y13" s="24" t="str">
        <f>IF('Class Details'!V13=0,"",(E13+G13+I13+K13+M13+O13+Q13+S13+U13+W13))</f>
        <v/>
      </c>
      <c r="Z13" s="32" t="str">
        <f>IF('Class Details'!V13=0,"",(Y13/Y4)*100)</f>
        <v/>
      </c>
      <c r="AA13" s="35" t="str">
        <f>IF(Z13="","",""&amp;INDEX(AD8:AD18,MATCH(Z13,AC8:AC18,1)))</f>
        <v/>
      </c>
      <c r="AB13" s="47"/>
      <c r="AC13" s="40">
        <f>'Class Details'!D18</f>
        <v>37</v>
      </c>
      <c r="AD13" s="10" t="s">
        <v>11</v>
      </c>
      <c r="AE13" s="39">
        <f>COUNTIF(grade,"C")</f>
        <v>1</v>
      </c>
      <c r="AF13" s="48"/>
      <c r="AG13" s="4"/>
      <c r="AH13" s="4"/>
      <c r="AI13" s="4"/>
      <c r="AJ13" s="4"/>
      <c r="AK13" s="4"/>
    </row>
    <row r="14" spans="2:37">
      <c r="B14" s="17"/>
      <c r="C14" s="51" t="str">
        <f>IF('Class Details'!V14=0,"",'Class Details'!O14)</f>
        <v/>
      </c>
      <c r="D14" s="54" t="str">
        <f>IF('Class Details'!V14=0,"",'Class Details'!P14)</f>
        <v/>
      </c>
      <c r="E14" s="96"/>
      <c r="F14" s="12">
        <f>E14/E4</f>
        <v>0</v>
      </c>
      <c r="G14" s="103"/>
      <c r="H14" s="12">
        <f>G14/G4</f>
        <v>0</v>
      </c>
      <c r="I14" s="103"/>
      <c r="J14" s="12">
        <f>I14/I4</f>
        <v>0</v>
      </c>
      <c r="K14" s="103"/>
      <c r="L14" s="12">
        <f>K14/K4</f>
        <v>0</v>
      </c>
      <c r="M14" s="103"/>
      <c r="N14" s="12">
        <f>M14/M4</f>
        <v>0</v>
      </c>
      <c r="O14" s="103"/>
      <c r="P14" s="12">
        <f>O14/O4</f>
        <v>0</v>
      </c>
      <c r="Q14" s="103"/>
      <c r="R14" s="12">
        <f>Q14/Q4</f>
        <v>0</v>
      </c>
      <c r="S14" s="103"/>
      <c r="T14" s="12">
        <f>S14/S4</f>
        <v>0</v>
      </c>
      <c r="U14" s="103"/>
      <c r="V14" s="12">
        <f>U14/U4</f>
        <v>0</v>
      </c>
      <c r="W14" s="111"/>
      <c r="X14" s="59">
        <f>W14/W4</f>
        <v>0</v>
      </c>
      <c r="Y14" s="24" t="str">
        <f>IF('Class Details'!V14=0,"",(E14+G14+I14+K14+M14+O14+Q14+S14+U14+W14))</f>
        <v/>
      </c>
      <c r="Z14" s="32" t="str">
        <f>IF('Class Details'!V14=0,"",(Y14/Y4)*100)</f>
        <v/>
      </c>
      <c r="AA14" s="35" t="str">
        <f>IF(Z14="","",""&amp;INDEX(AD8:AD18,MATCH(Z14,AC8:AC18,1)))</f>
        <v/>
      </c>
      <c r="AB14" s="47"/>
      <c r="AC14" s="40">
        <f>'Class Details'!D19</f>
        <v>47</v>
      </c>
      <c r="AD14" s="3" t="s">
        <v>12</v>
      </c>
      <c r="AE14" s="39">
        <f>COUNTIF(grade,"C+")</f>
        <v>0</v>
      </c>
      <c r="AF14" s="48"/>
      <c r="AG14" s="4"/>
      <c r="AH14" s="4"/>
      <c r="AI14" s="4"/>
      <c r="AJ14" s="4"/>
      <c r="AK14" s="4"/>
    </row>
    <row r="15" spans="2:37">
      <c r="B15" s="17"/>
      <c r="C15" s="51" t="str">
        <f>IF('Class Details'!V15=0,"",'Class Details'!O15)</f>
        <v/>
      </c>
      <c r="D15" s="54" t="str">
        <f>IF('Class Details'!V15=0,"",'Class Details'!P15)</f>
        <v/>
      </c>
      <c r="E15" s="96"/>
      <c r="F15" s="12">
        <f>E15/E4</f>
        <v>0</v>
      </c>
      <c r="G15" s="103"/>
      <c r="H15" s="12">
        <f>G15/G4</f>
        <v>0</v>
      </c>
      <c r="I15" s="103"/>
      <c r="J15" s="12">
        <f>I15/I4</f>
        <v>0</v>
      </c>
      <c r="K15" s="103"/>
      <c r="L15" s="12">
        <f>K15/K4</f>
        <v>0</v>
      </c>
      <c r="M15" s="103"/>
      <c r="N15" s="12">
        <f>M15/M4</f>
        <v>0</v>
      </c>
      <c r="O15" s="103"/>
      <c r="P15" s="12">
        <f>O15/O4</f>
        <v>0</v>
      </c>
      <c r="Q15" s="103"/>
      <c r="R15" s="12">
        <f>Q15/Q4</f>
        <v>0</v>
      </c>
      <c r="S15" s="103"/>
      <c r="T15" s="12">
        <f>S15/S4</f>
        <v>0</v>
      </c>
      <c r="U15" s="103"/>
      <c r="V15" s="12">
        <f>U15/U4</f>
        <v>0</v>
      </c>
      <c r="W15" s="111"/>
      <c r="X15" s="59">
        <f>W15/W4</f>
        <v>0</v>
      </c>
      <c r="Y15" s="24" t="str">
        <f>IF('Class Details'!V15=0,"",(E15+G15+I15+K15+M15+O15+Q15+S15+U15+W15))</f>
        <v/>
      </c>
      <c r="Z15" s="32" t="str">
        <f>IF('Class Details'!V15=0,"",(Y15/Y4)*100)</f>
        <v/>
      </c>
      <c r="AA15" s="35" t="str">
        <f>IF(Z15="","",""&amp;INDEX(AD8:AD18,MATCH(Z15,AC8:AC18,1)))</f>
        <v/>
      </c>
      <c r="AB15" s="47"/>
      <c r="AC15" s="40">
        <f>'Class Details'!D20</f>
        <v>55</v>
      </c>
      <c r="AD15" s="2" t="s">
        <v>13</v>
      </c>
      <c r="AE15" s="39">
        <f>COUNTIF(grade,"B")</f>
        <v>1</v>
      </c>
      <c r="AF15" s="48"/>
      <c r="AG15" s="4"/>
      <c r="AH15" s="4"/>
      <c r="AI15" s="4"/>
      <c r="AJ15" s="4"/>
      <c r="AK15" s="4"/>
    </row>
    <row r="16" spans="2:37">
      <c r="B16" s="17"/>
      <c r="C16" s="51" t="str">
        <f>IF('Class Details'!V16=0,"",'Class Details'!O16)</f>
        <v/>
      </c>
      <c r="D16" s="54" t="str">
        <f>IF('Class Details'!V16=0,"",'Class Details'!P16)</f>
        <v/>
      </c>
      <c r="E16" s="96"/>
      <c r="F16" s="12">
        <f>E16/E4</f>
        <v>0</v>
      </c>
      <c r="G16" s="103"/>
      <c r="H16" s="12">
        <f>G16/G4</f>
        <v>0</v>
      </c>
      <c r="I16" s="103"/>
      <c r="J16" s="12">
        <f>I16/I4</f>
        <v>0</v>
      </c>
      <c r="K16" s="103"/>
      <c r="L16" s="12">
        <f>K16/K4</f>
        <v>0</v>
      </c>
      <c r="M16" s="103"/>
      <c r="N16" s="12">
        <f>M16/M4</f>
        <v>0</v>
      </c>
      <c r="O16" s="103"/>
      <c r="P16" s="12">
        <f>O16/O4</f>
        <v>0</v>
      </c>
      <c r="Q16" s="103"/>
      <c r="R16" s="12">
        <f>Q16/Q4</f>
        <v>0</v>
      </c>
      <c r="S16" s="103"/>
      <c r="T16" s="12">
        <f>S16/S4</f>
        <v>0</v>
      </c>
      <c r="U16" s="103"/>
      <c r="V16" s="12">
        <f>U16/U4</f>
        <v>0</v>
      </c>
      <c r="W16" s="111"/>
      <c r="X16" s="59">
        <f>W16/W4</f>
        <v>0</v>
      </c>
      <c r="Y16" s="24" t="str">
        <f>IF('Class Details'!V16=0,"",(E16+G16+I16+K16+M16+O16+Q16+S16+U16+W16))</f>
        <v/>
      </c>
      <c r="Z16" s="32" t="str">
        <f>IF('Class Details'!V16=0,"",(Y16/Y4)*100)</f>
        <v/>
      </c>
      <c r="AA16" s="35" t="str">
        <f>IF(Z16="","",""&amp;INDEX(AD8:AD18,MATCH(Z16,AC8:AC18,1)))</f>
        <v/>
      </c>
      <c r="AB16" s="47"/>
      <c r="AC16" s="40">
        <f>'Class Details'!D21</f>
        <v>63</v>
      </c>
      <c r="AD16" s="1" t="s">
        <v>14</v>
      </c>
      <c r="AE16" s="39">
        <f>COUNTIF(grade,"B+")</f>
        <v>1</v>
      </c>
      <c r="AF16" s="48"/>
      <c r="AG16" s="4"/>
      <c r="AH16" s="4"/>
      <c r="AI16" s="4"/>
      <c r="AJ16" s="4"/>
      <c r="AK16" s="4"/>
    </row>
    <row r="17" spans="2:37">
      <c r="B17" s="17"/>
      <c r="C17" s="51" t="str">
        <f>IF('Class Details'!V17=0,"",'Class Details'!O17)</f>
        <v/>
      </c>
      <c r="D17" s="54" t="str">
        <f>IF('Class Details'!V17=0,"",'Class Details'!P17)</f>
        <v/>
      </c>
      <c r="E17" s="96"/>
      <c r="F17" s="12">
        <f>E17/E4</f>
        <v>0</v>
      </c>
      <c r="G17" s="103"/>
      <c r="H17" s="12">
        <f>G17/G4</f>
        <v>0</v>
      </c>
      <c r="I17" s="103"/>
      <c r="J17" s="12">
        <f>I17/I4</f>
        <v>0</v>
      </c>
      <c r="K17" s="103"/>
      <c r="L17" s="12">
        <f>K17/K4</f>
        <v>0</v>
      </c>
      <c r="M17" s="103"/>
      <c r="N17" s="12">
        <f>M17/M4</f>
        <v>0</v>
      </c>
      <c r="O17" s="103"/>
      <c r="P17" s="12">
        <f>O17/O4</f>
        <v>0</v>
      </c>
      <c r="Q17" s="103"/>
      <c r="R17" s="12">
        <f>Q17/Q4</f>
        <v>0</v>
      </c>
      <c r="S17" s="103"/>
      <c r="T17" s="12">
        <f>S17/S4</f>
        <v>0</v>
      </c>
      <c r="U17" s="103"/>
      <c r="V17" s="12">
        <f>U17/U4</f>
        <v>0</v>
      </c>
      <c r="W17" s="111"/>
      <c r="X17" s="59">
        <f>W17/W4</f>
        <v>0</v>
      </c>
      <c r="Y17" s="24" t="str">
        <f>IF('Class Details'!V17=0,"",(E17+G17+I17+K17+M17+O17+Q17+S17+U17+W17))</f>
        <v/>
      </c>
      <c r="Z17" s="32" t="str">
        <f>IF('Class Details'!V17=0,"",(Y17/Y4)*100)</f>
        <v/>
      </c>
      <c r="AA17" s="35" t="str">
        <f>IF(Z17="","",""&amp;INDEX(AD8:AD18,MATCH(Z17,AC8:AC18,1)))</f>
        <v/>
      </c>
      <c r="AB17" s="47"/>
      <c r="AC17" s="40">
        <f>'Class Details'!D22</f>
        <v>75</v>
      </c>
      <c r="AD17" s="11" t="s">
        <v>15</v>
      </c>
      <c r="AE17" s="39">
        <f>COUNTIF(grade,"A")</f>
        <v>1</v>
      </c>
      <c r="AF17" s="48"/>
      <c r="AG17" s="4"/>
      <c r="AH17" s="4"/>
      <c r="AI17" s="4"/>
      <c r="AJ17" s="4"/>
      <c r="AK17" s="4"/>
    </row>
    <row r="18" spans="2:37" ht="16" thickBot="1">
      <c r="B18" s="17"/>
      <c r="C18" s="51" t="str">
        <f>IF('Class Details'!V18=0,"",'Class Details'!O18)</f>
        <v/>
      </c>
      <c r="D18" s="54" t="str">
        <f>IF('Class Details'!V18=0,"",'Class Details'!P18)</f>
        <v/>
      </c>
      <c r="E18" s="97"/>
      <c r="F18" s="12">
        <f>E18/E4</f>
        <v>0</v>
      </c>
      <c r="G18" s="104"/>
      <c r="H18" s="12">
        <f>G18/G4</f>
        <v>0</v>
      </c>
      <c r="I18" s="104"/>
      <c r="J18" s="12">
        <f>I18/I4</f>
        <v>0</v>
      </c>
      <c r="K18" s="104"/>
      <c r="L18" s="12">
        <f>K18/K4</f>
        <v>0</v>
      </c>
      <c r="M18" s="104"/>
      <c r="N18" s="12">
        <f>M18/M4</f>
        <v>0</v>
      </c>
      <c r="O18" s="104"/>
      <c r="P18" s="12">
        <f>O18/O4</f>
        <v>0</v>
      </c>
      <c r="Q18" s="104"/>
      <c r="R18" s="12">
        <f>Q18/Q4</f>
        <v>0</v>
      </c>
      <c r="S18" s="104"/>
      <c r="T18" s="12">
        <f>S18/S4</f>
        <v>0</v>
      </c>
      <c r="U18" s="104"/>
      <c r="V18" s="12">
        <f>U18/U4</f>
        <v>0</v>
      </c>
      <c r="W18" s="112"/>
      <c r="X18" s="60">
        <f>W18/W4</f>
        <v>0</v>
      </c>
      <c r="Y18" s="24" t="str">
        <f>IF('Class Details'!V18=0,"",(E18+G18+I18+K18+M18+O18+Q18+S18+U18+W18))</f>
        <v/>
      </c>
      <c r="Z18" s="32" t="str">
        <f>IF('Class Details'!V18=0,"",(Y18/Y4)*100)</f>
        <v/>
      </c>
      <c r="AA18" s="35" t="str">
        <f>IF(Z18="","",""&amp;INDEX(AD8:AD18,MATCH(Z18,AC8:AC18,1)))</f>
        <v/>
      </c>
      <c r="AB18" s="47"/>
      <c r="AC18" s="41">
        <f>'Class Details'!D23</f>
        <v>88</v>
      </c>
      <c r="AD18" s="42" t="s">
        <v>16</v>
      </c>
      <c r="AE18" s="39">
        <f>COUNTIF(grade,"A+")</f>
        <v>0</v>
      </c>
      <c r="AF18" s="48"/>
      <c r="AG18" s="4"/>
      <c r="AH18" s="4"/>
      <c r="AI18" s="4"/>
      <c r="AJ18" s="4"/>
      <c r="AK18" s="4"/>
    </row>
    <row r="19" spans="2:37">
      <c r="B19" s="17"/>
      <c r="C19" s="51" t="str">
        <f>IF('Class Details'!V19=0,"",'Class Details'!O19)</f>
        <v/>
      </c>
      <c r="D19" s="54" t="str">
        <f>IF('Class Details'!V19=0,"",'Class Details'!P19)</f>
        <v/>
      </c>
      <c r="E19" s="97"/>
      <c r="F19" s="12">
        <f>E19/E4</f>
        <v>0</v>
      </c>
      <c r="G19" s="104"/>
      <c r="H19" s="12">
        <f>G19/G4</f>
        <v>0</v>
      </c>
      <c r="I19" s="104"/>
      <c r="J19" s="12">
        <f>I19/I4</f>
        <v>0</v>
      </c>
      <c r="K19" s="104"/>
      <c r="L19" s="12">
        <f>K19/K4</f>
        <v>0</v>
      </c>
      <c r="M19" s="104"/>
      <c r="N19" s="12">
        <f>M19/M4</f>
        <v>0</v>
      </c>
      <c r="O19" s="104"/>
      <c r="P19" s="12">
        <f>O19/O4</f>
        <v>0</v>
      </c>
      <c r="Q19" s="104"/>
      <c r="R19" s="12">
        <f>Q19/Q4</f>
        <v>0</v>
      </c>
      <c r="S19" s="104"/>
      <c r="T19" s="12">
        <f>S19/S4</f>
        <v>0</v>
      </c>
      <c r="U19" s="104"/>
      <c r="V19" s="12">
        <f>U19/U4</f>
        <v>0</v>
      </c>
      <c r="W19" s="112"/>
      <c r="X19" s="60">
        <f>W19/W4</f>
        <v>0</v>
      </c>
      <c r="Y19" s="24" t="str">
        <f>IF('Class Details'!V19=0,"",(E19+G19+I19+K19+M19+O19+Q19+S19+U19+W19))</f>
        <v/>
      </c>
      <c r="Z19" s="25" t="str">
        <f>IF('Class Details'!V19=0,"",(Y19/Y4)*100)</f>
        <v/>
      </c>
      <c r="AA19" s="35" t="str">
        <f>IF(Z19="","",""&amp;INDEX(AD8:AD18,MATCH(Z19,AC8:AC18,1)))</f>
        <v/>
      </c>
      <c r="AB19" s="47"/>
      <c r="AC19" s="47"/>
      <c r="AD19" s="47"/>
      <c r="AE19" s="47"/>
      <c r="AF19" s="48"/>
      <c r="AG19" s="4"/>
      <c r="AH19" s="4"/>
      <c r="AI19" s="4"/>
      <c r="AJ19" s="4"/>
      <c r="AK19" s="4"/>
    </row>
    <row r="20" spans="2:37">
      <c r="B20" s="17"/>
      <c r="C20" s="51" t="str">
        <f>IF('Class Details'!V20=0,"",'Class Details'!O20)</f>
        <v/>
      </c>
      <c r="D20" s="54" t="str">
        <f>IF('Class Details'!V20=0,"",'Class Details'!P20)</f>
        <v/>
      </c>
      <c r="E20" s="97"/>
      <c r="F20" s="12">
        <f>E20/E4</f>
        <v>0</v>
      </c>
      <c r="G20" s="104"/>
      <c r="H20" s="12">
        <f>G20/G4</f>
        <v>0</v>
      </c>
      <c r="I20" s="104"/>
      <c r="J20" s="12">
        <f>I20/I4</f>
        <v>0</v>
      </c>
      <c r="K20" s="104"/>
      <c r="L20" s="12">
        <f>K20/K4</f>
        <v>0</v>
      </c>
      <c r="M20" s="104"/>
      <c r="N20" s="12">
        <f>M20/M4</f>
        <v>0</v>
      </c>
      <c r="O20" s="104"/>
      <c r="P20" s="12">
        <f>O20/O4</f>
        <v>0</v>
      </c>
      <c r="Q20" s="104"/>
      <c r="R20" s="12">
        <f>Q20/Q4</f>
        <v>0</v>
      </c>
      <c r="S20" s="104"/>
      <c r="T20" s="12">
        <f>S20/S4</f>
        <v>0</v>
      </c>
      <c r="U20" s="104"/>
      <c r="V20" s="12">
        <f>U20/U4</f>
        <v>0</v>
      </c>
      <c r="W20" s="112"/>
      <c r="X20" s="60">
        <f>W20/W4</f>
        <v>0</v>
      </c>
      <c r="Y20" s="24" t="str">
        <f>IF('Class Details'!V20=0,"",(E20+G20+I20+K20+M20+O20+Q20+S20+U20+W20))</f>
        <v/>
      </c>
      <c r="Z20" s="25" t="str">
        <f>IF('Class Details'!V20=0,"",(Y20/Y4)*100)</f>
        <v/>
      </c>
      <c r="AA20" s="35" t="str">
        <f>IF(Z20="","",""&amp;INDEX(AD8:AD18,MATCH(Z20,AC8:AC18,1)))</f>
        <v/>
      </c>
      <c r="AB20" s="47"/>
      <c r="AC20" s="47"/>
      <c r="AD20" s="47"/>
      <c r="AE20" s="47"/>
      <c r="AF20" s="48"/>
      <c r="AG20" s="4"/>
      <c r="AH20" s="4"/>
      <c r="AI20" s="4"/>
      <c r="AJ20" s="4"/>
      <c r="AK20" s="4"/>
    </row>
    <row r="21" spans="2:37">
      <c r="B21" s="17"/>
      <c r="C21" s="51" t="str">
        <f>IF('Class Details'!V21=0,"",'Class Details'!O21)</f>
        <v/>
      </c>
      <c r="D21" s="54" t="str">
        <f>IF('Class Details'!V21=0,"",'Class Details'!P21)</f>
        <v/>
      </c>
      <c r="E21" s="97"/>
      <c r="F21" s="12">
        <f>E21/E4</f>
        <v>0</v>
      </c>
      <c r="G21" s="104"/>
      <c r="H21" s="12">
        <f>G21/G4</f>
        <v>0</v>
      </c>
      <c r="I21" s="104"/>
      <c r="J21" s="12">
        <f>I21/I4</f>
        <v>0</v>
      </c>
      <c r="K21" s="104"/>
      <c r="L21" s="12">
        <f>K21/K4</f>
        <v>0</v>
      </c>
      <c r="M21" s="104"/>
      <c r="N21" s="12">
        <f>M21/M4</f>
        <v>0</v>
      </c>
      <c r="O21" s="104"/>
      <c r="P21" s="12">
        <f>O21/O4</f>
        <v>0</v>
      </c>
      <c r="Q21" s="104"/>
      <c r="R21" s="12">
        <f>Q21/Q4</f>
        <v>0</v>
      </c>
      <c r="S21" s="104"/>
      <c r="T21" s="12">
        <f>S21/S4</f>
        <v>0</v>
      </c>
      <c r="U21" s="104"/>
      <c r="V21" s="12">
        <f>U21/U4</f>
        <v>0</v>
      </c>
      <c r="W21" s="112"/>
      <c r="X21" s="60">
        <f>W21/W4</f>
        <v>0</v>
      </c>
      <c r="Y21" s="24" t="str">
        <f>IF('Class Details'!V21=0,"",(E21+G21+I21+K21+M21+O21+Q21+S21+U21+W21))</f>
        <v/>
      </c>
      <c r="Z21" s="25" t="str">
        <f>IF('Class Details'!V21=0,"",(Y21/Y4)*100)</f>
        <v/>
      </c>
      <c r="AA21" s="35" t="str">
        <f>IF(Z21="","",""&amp;INDEX(AD8:AD18,MATCH(Z21,AC8:AC18,1)))</f>
        <v/>
      </c>
      <c r="AB21" s="47"/>
      <c r="AC21" s="31"/>
      <c r="AD21" s="47"/>
      <c r="AE21" s="47"/>
      <c r="AF21" s="48"/>
      <c r="AG21" s="4"/>
      <c r="AH21" s="4"/>
      <c r="AI21" s="4"/>
      <c r="AJ21" s="4"/>
      <c r="AK21" s="4"/>
    </row>
    <row r="22" spans="2:37">
      <c r="B22" s="17"/>
      <c r="C22" s="51" t="str">
        <f>IF('Class Details'!V22=0,"",'Class Details'!O22)</f>
        <v/>
      </c>
      <c r="D22" s="54" t="str">
        <f>IF('Class Details'!V22=0,"",'Class Details'!P22)</f>
        <v/>
      </c>
      <c r="E22" s="97"/>
      <c r="F22" s="12">
        <f>E22/E4</f>
        <v>0</v>
      </c>
      <c r="G22" s="104"/>
      <c r="H22" s="12">
        <f>G22/G4</f>
        <v>0</v>
      </c>
      <c r="I22" s="104"/>
      <c r="J22" s="12">
        <f>I22/I4</f>
        <v>0</v>
      </c>
      <c r="K22" s="104"/>
      <c r="L22" s="12">
        <f>K22/K4</f>
        <v>0</v>
      </c>
      <c r="M22" s="104"/>
      <c r="N22" s="12">
        <f>M22/M4</f>
        <v>0</v>
      </c>
      <c r="O22" s="104"/>
      <c r="P22" s="12">
        <f>O22/O4</f>
        <v>0</v>
      </c>
      <c r="Q22" s="104"/>
      <c r="R22" s="12">
        <f>Q22/Q4</f>
        <v>0</v>
      </c>
      <c r="S22" s="104"/>
      <c r="T22" s="12">
        <f>S22/S4</f>
        <v>0</v>
      </c>
      <c r="U22" s="104"/>
      <c r="V22" s="12">
        <f>U22/U4</f>
        <v>0</v>
      </c>
      <c r="W22" s="112"/>
      <c r="X22" s="60">
        <f>W22/W4</f>
        <v>0</v>
      </c>
      <c r="Y22" s="24" t="str">
        <f>IF('Class Details'!V22=0,"",(E22+G22+I22+K22+M22+O22+Q22+S22+U22+W22))</f>
        <v/>
      </c>
      <c r="Z22" s="25" t="str">
        <f>IF('Class Details'!V22=0,"",(Y22/Y4)*100)</f>
        <v/>
      </c>
      <c r="AA22" s="35" t="str">
        <f>IF(Z22="","",""&amp;INDEX(AD8:AD18,MATCH(Z22,AC8:AC18,1)))</f>
        <v/>
      </c>
      <c r="AB22" s="47"/>
      <c r="AC22" s="47"/>
      <c r="AD22" s="47"/>
      <c r="AE22" s="47"/>
      <c r="AF22" s="48"/>
      <c r="AG22" s="4"/>
      <c r="AH22" s="4"/>
      <c r="AI22" s="4"/>
      <c r="AJ22" s="4"/>
      <c r="AK22" s="4"/>
    </row>
    <row r="23" spans="2:37">
      <c r="B23" s="17"/>
      <c r="C23" s="51" t="str">
        <f>IF('Class Details'!V23=0,"",'Class Details'!O23)</f>
        <v/>
      </c>
      <c r="D23" s="54" t="str">
        <f>IF('Class Details'!V23=0,"",'Class Details'!P23)</f>
        <v/>
      </c>
      <c r="E23" s="97"/>
      <c r="F23" s="12">
        <f>E23/E4</f>
        <v>0</v>
      </c>
      <c r="G23" s="104"/>
      <c r="H23" s="12">
        <f>G23/G4</f>
        <v>0</v>
      </c>
      <c r="I23" s="104"/>
      <c r="J23" s="12">
        <f>I23/I4</f>
        <v>0</v>
      </c>
      <c r="K23" s="104"/>
      <c r="L23" s="12">
        <f>K23/K4</f>
        <v>0</v>
      </c>
      <c r="M23" s="104"/>
      <c r="N23" s="12">
        <f>M23/M4</f>
        <v>0</v>
      </c>
      <c r="O23" s="104"/>
      <c r="P23" s="12">
        <f>O23/O4</f>
        <v>0</v>
      </c>
      <c r="Q23" s="104"/>
      <c r="R23" s="12">
        <f>Q23/Q4</f>
        <v>0</v>
      </c>
      <c r="S23" s="104"/>
      <c r="T23" s="12">
        <f>S23/S4</f>
        <v>0</v>
      </c>
      <c r="U23" s="104"/>
      <c r="V23" s="12">
        <f>U23/U4</f>
        <v>0</v>
      </c>
      <c r="W23" s="112"/>
      <c r="X23" s="60">
        <f>W23/W4</f>
        <v>0</v>
      </c>
      <c r="Y23" s="24" t="str">
        <f>IF('Class Details'!V23=0,"",(E23+G23+I23+K23+M23+O23+Q23+S23+U23+W23))</f>
        <v/>
      </c>
      <c r="Z23" s="25" t="str">
        <f>IF('Class Details'!V23=0,"",(Y23/Y4)*100)</f>
        <v/>
      </c>
      <c r="AA23" s="35" t="str">
        <f>IF(Z23="","",""&amp;INDEX(AD8:AD18,MATCH(Z23,AC8:AC18,1)))</f>
        <v/>
      </c>
      <c r="AB23" s="47"/>
      <c r="AC23" s="49"/>
      <c r="AD23" s="47"/>
      <c r="AE23" s="47"/>
      <c r="AF23" s="48"/>
      <c r="AG23" s="4"/>
      <c r="AH23" s="4"/>
      <c r="AI23" s="4"/>
      <c r="AJ23" s="4"/>
      <c r="AK23" s="4"/>
    </row>
    <row r="24" spans="2:37">
      <c r="B24" s="17"/>
      <c r="C24" s="51" t="str">
        <f>IF('Class Details'!V24=0,"",'Class Details'!O24)</f>
        <v/>
      </c>
      <c r="D24" s="54" t="str">
        <f>IF('Class Details'!V24=0,"",'Class Details'!P24)</f>
        <v/>
      </c>
      <c r="E24" s="97"/>
      <c r="F24" s="12">
        <f>E24/E4</f>
        <v>0</v>
      </c>
      <c r="G24" s="104"/>
      <c r="H24" s="12">
        <f>G24/G4</f>
        <v>0</v>
      </c>
      <c r="I24" s="104"/>
      <c r="J24" s="12">
        <f>I24/I4</f>
        <v>0</v>
      </c>
      <c r="K24" s="104"/>
      <c r="L24" s="12">
        <f>K24/K4</f>
        <v>0</v>
      </c>
      <c r="M24" s="104"/>
      <c r="N24" s="12">
        <f>M24/M4</f>
        <v>0</v>
      </c>
      <c r="O24" s="104"/>
      <c r="P24" s="12">
        <f>O24/O4</f>
        <v>0</v>
      </c>
      <c r="Q24" s="104"/>
      <c r="R24" s="12">
        <f>Q24/Q4</f>
        <v>0</v>
      </c>
      <c r="S24" s="104"/>
      <c r="T24" s="12">
        <f>S24/S4</f>
        <v>0</v>
      </c>
      <c r="U24" s="104"/>
      <c r="V24" s="12">
        <f>U24/U4</f>
        <v>0</v>
      </c>
      <c r="W24" s="112"/>
      <c r="X24" s="60">
        <f>W24/W4</f>
        <v>0</v>
      </c>
      <c r="Y24" s="24" t="str">
        <f>IF('Class Details'!V24=0,"",(E24+G24+I24+K24+M24+O24+Q24+S24+U24+W24))</f>
        <v/>
      </c>
      <c r="Z24" s="25" t="str">
        <f>IF('Class Details'!V24=0,"",(Y24/Y4)*100)</f>
        <v/>
      </c>
      <c r="AA24" s="35" t="str">
        <f>IF(Z24="","",""&amp;INDEX(AD8:AD18,MATCH(Z24,AC8:AC18,1)))</f>
        <v/>
      </c>
      <c r="AB24" s="47"/>
      <c r="AC24" s="47"/>
      <c r="AD24" s="47"/>
      <c r="AE24" s="47"/>
      <c r="AF24" s="48"/>
      <c r="AG24" s="4"/>
      <c r="AH24" s="4"/>
      <c r="AI24" s="4"/>
      <c r="AJ24" s="4"/>
      <c r="AK24" s="4"/>
    </row>
    <row r="25" spans="2:37">
      <c r="B25" s="17"/>
      <c r="C25" s="51" t="str">
        <f>IF('Class Details'!V25=0,"",'Class Details'!O25)</f>
        <v/>
      </c>
      <c r="D25" s="54" t="str">
        <f>IF('Class Details'!V25=0,"",'Class Details'!P25)</f>
        <v/>
      </c>
      <c r="E25" s="97"/>
      <c r="F25" s="12">
        <f>E25/E4</f>
        <v>0</v>
      </c>
      <c r="G25" s="104"/>
      <c r="H25" s="12">
        <f>G25/G4</f>
        <v>0</v>
      </c>
      <c r="I25" s="104"/>
      <c r="J25" s="12">
        <f>I25/I4</f>
        <v>0</v>
      </c>
      <c r="K25" s="104"/>
      <c r="L25" s="12">
        <f>K25/K4</f>
        <v>0</v>
      </c>
      <c r="M25" s="104"/>
      <c r="N25" s="12">
        <f>M25/M4</f>
        <v>0</v>
      </c>
      <c r="O25" s="104"/>
      <c r="P25" s="12">
        <f>O25/O4</f>
        <v>0</v>
      </c>
      <c r="Q25" s="104"/>
      <c r="R25" s="12">
        <f>Q25/Q4</f>
        <v>0</v>
      </c>
      <c r="S25" s="104"/>
      <c r="T25" s="12">
        <f>S25/S4</f>
        <v>0</v>
      </c>
      <c r="U25" s="104"/>
      <c r="V25" s="12">
        <f>U25/U4</f>
        <v>0</v>
      </c>
      <c r="W25" s="112"/>
      <c r="X25" s="60">
        <f>W25/W4</f>
        <v>0</v>
      </c>
      <c r="Y25" s="24" t="str">
        <f>IF('Class Details'!V25=0,"",(E25+G25+I25+K25+M25+O25+Q25+S25+U25+W25))</f>
        <v/>
      </c>
      <c r="Z25" s="25" t="str">
        <f>IF('Class Details'!V25=0,"",(Y25/Y4)*100)</f>
        <v/>
      </c>
      <c r="AA25" s="35" t="str">
        <f>IF(Z25="","",""&amp;INDEX(AD8:AD18,MATCH(Z25,AC8:AC18,1)))</f>
        <v/>
      </c>
      <c r="AB25" s="47"/>
      <c r="AC25" s="47"/>
      <c r="AD25" s="47"/>
      <c r="AE25" s="47"/>
      <c r="AF25" s="48"/>
      <c r="AG25" s="4"/>
      <c r="AH25" s="4"/>
      <c r="AI25" s="4"/>
      <c r="AJ25" s="4"/>
      <c r="AK25" s="4"/>
    </row>
    <row r="26" spans="2:37">
      <c r="B26" s="17"/>
      <c r="C26" s="51" t="str">
        <f>IF('Class Details'!V26=0,"",'Class Details'!O26)</f>
        <v/>
      </c>
      <c r="D26" s="54" t="str">
        <f>IF('Class Details'!V26=0,"",'Class Details'!P26)</f>
        <v/>
      </c>
      <c r="E26" s="97"/>
      <c r="F26" s="12">
        <f>E26/E4</f>
        <v>0</v>
      </c>
      <c r="G26" s="104"/>
      <c r="H26" s="12">
        <f>G26/G4</f>
        <v>0</v>
      </c>
      <c r="I26" s="104"/>
      <c r="J26" s="12">
        <f>I26/I4</f>
        <v>0</v>
      </c>
      <c r="K26" s="104"/>
      <c r="L26" s="12">
        <f>K26/K4</f>
        <v>0</v>
      </c>
      <c r="M26" s="104"/>
      <c r="N26" s="12">
        <f>M26/M4</f>
        <v>0</v>
      </c>
      <c r="O26" s="104"/>
      <c r="P26" s="12">
        <f>O26/O4</f>
        <v>0</v>
      </c>
      <c r="Q26" s="104"/>
      <c r="R26" s="12">
        <f>Q26/Q4</f>
        <v>0</v>
      </c>
      <c r="S26" s="104"/>
      <c r="T26" s="12">
        <f>S26/S4</f>
        <v>0</v>
      </c>
      <c r="U26" s="104"/>
      <c r="V26" s="12">
        <f>U26/U4</f>
        <v>0</v>
      </c>
      <c r="W26" s="112"/>
      <c r="X26" s="60">
        <f>W26/W4</f>
        <v>0</v>
      </c>
      <c r="Y26" s="24" t="str">
        <f>IF('Class Details'!V26=0,"",(E26+G26+I26+K26+M26+O26+Q26+S26+U26+W26))</f>
        <v/>
      </c>
      <c r="Z26" s="25" t="str">
        <f>IF('Class Details'!V26=0,"",(Y26/Y4)*100)</f>
        <v/>
      </c>
      <c r="AA26" s="35" t="str">
        <f>IF(Z26="","",""&amp;INDEX(AD8:AD18,MATCH(25,AC8:AC18,1)))</f>
        <v/>
      </c>
      <c r="AB26" s="47"/>
      <c r="AC26" s="47"/>
      <c r="AD26" s="47"/>
      <c r="AE26" s="47"/>
      <c r="AF26" s="48"/>
      <c r="AG26" s="4"/>
      <c r="AH26" s="4"/>
      <c r="AI26" s="4"/>
      <c r="AJ26" s="4"/>
      <c r="AK26" s="4"/>
    </row>
    <row r="27" spans="2:37">
      <c r="B27" s="17"/>
      <c r="C27" s="51" t="str">
        <f>IF('Class Details'!V27=0,"",'Class Details'!O27)</f>
        <v/>
      </c>
      <c r="D27" s="54" t="str">
        <f>IF('Class Details'!V27=0,"",'Class Details'!P27)</f>
        <v/>
      </c>
      <c r="E27" s="97"/>
      <c r="F27" s="12">
        <f>E27/E4</f>
        <v>0</v>
      </c>
      <c r="G27" s="104"/>
      <c r="H27" s="12">
        <f>G27/G4</f>
        <v>0</v>
      </c>
      <c r="I27" s="104"/>
      <c r="J27" s="12">
        <f>I27/I4</f>
        <v>0</v>
      </c>
      <c r="K27" s="104"/>
      <c r="L27" s="12">
        <f>K27/K4</f>
        <v>0</v>
      </c>
      <c r="M27" s="104"/>
      <c r="N27" s="12">
        <f>M27/M4</f>
        <v>0</v>
      </c>
      <c r="O27" s="104"/>
      <c r="P27" s="12">
        <f>O27/O4</f>
        <v>0</v>
      </c>
      <c r="Q27" s="104"/>
      <c r="R27" s="12">
        <f>Q27/Q4</f>
        <v>0</v>
      </c>
      <c r="S27" s="104"/>
      <c r="T27" s="12">
        <f>S27/S4</f>
        <v>0</v>
      </c>
      <c r="U27" s="104"/>
      <c r="V27" s="12">
        <f>U27/U4</f>
        <v>0</v>
      </c>
      <c r="W27" s="112"/>
      <c r="X27" s="60">
        <f>W27/W4</f>
        <v>0</v>
      </c>
      <c r="Y27" s="24" t="str">
        <f>IF('Class Details'!V27=0,"",(E27+G27+I27+K27+M27+O27+Q27+S27+U27+W27))</f>
        <v/>
      </c>
      <c r="Z27" s="25" t="str">
        <f>IF('Class Details'!V27=0,"",(Y27/Y4)*100)</f>
        <v/>
      </c>
      <c r="AA27" s="35" t="str">
        <f>IF(Z27="","",""&amp;INDEX(AD8:AD18,MATCH(Z27,AC8:AC18,1)))</f>
        <v/>
      </c>
      <c r="AB27" s="47"/>
      <c r="AC27" s="47"/>
      <c r="AD27" s="47"/>
      <c r="AE27" s="47"/>
      <c r="AF27" s="48"/>
      <c r="AG27" s="4"/>
      <c r="AH27" s="4"/>
      <c r="AI27" s="4"/>
      <c r="AJ27" s="4"/>
      <c r="AK27" s="4"/>
    </row>
    <row r="28" spans="2:37">
      <c r="B28" s="17"/>
      <c r="C28" s="51" t="str">
        <f>IF('Class Details'!V28=0,"",'Class Details'!O28)</f>
        <v/>
      </c>
      <c r="D28" s="54" t="str">
        <f>IF('Class Details'!V28=0,"",'Class Details'!P28)</f>
        <v/>
      </c>
      <c r="E28" s="97"/>
      <c r="F28" s="12">
        <f>E28/E4</f>
        <v>0</v>
      </c>
      <c r="G28" s="104"/>
      <c r="H28" s="12">
        <f>G28/G4</f>
        <v>0</v>
      </c>
      <c r="I28" s="104"/>
      <c r="J28" s="12">
        <f>I28/I4</f>
        <v>0</v>
      </c>
      <c r="K28" s="104"/>
      <c r="L28" s="12">
        <f>K28/K4</f>
        <v>0</v>
      </c>
      <c r="M28" s="104"/>
      <c r="N28" s="12">
        <f>M28/M4</f>
        <v>0</v>
      </c>
      <c r="O28" s="104"/>
      <c r="P28" s="12">
        <f>O28/O4</f>
        <v>0</v>
      </c>
      <c r="Q28" s="104"/>
      <c r="R28" s="12">
        <f>Q28/Q4</f>
        <v>0</v>
      </c>
      <c r="S28" s="104"/>
      <c r="T28" s="12">
        <f>S28/S4</f>
        <v>0</v>
      </c>
      <c r="U28" s="104"/>
      <c r="V28" s="12">
        <f>U28/U4</f>
        <v>0</v>
      </c>
      <c r="W28" s="112"/>
      <c r="X28" s="60">
        <f>W28/W4</f>
        <v>0</v>
      </c>
      <c r="Y28" s="24" t="str">
        <f>IF('Class Details'!V28=0,"",(E28+G28+I28+K28+M28+O28+Q28+S28+U28+W28))</f>
        <v/>
      </c>
      <c r="Z28" s="25" t="str">
        <f>IF('Class Details'!V28=0,"",(Y28/Y4)*100)</f>
        <v/>
      </c>
      <c r="AA28" s="35" t="str">
        <f>IF(Z28="","",""&amp;INDEX(AD8:AD18,MATCH(Z28,AC8:AC18,1)))</f>
        <v/>
      </c>
      <c r="AB28" s="47"/>
      <c r="AC28" s="47"/>
      <c r="AD28" s="47"/>
      <c r="AE28" s="47"/>
      <c r="AF28" s="48"/>
      <c r="AG28" s="4"/>
      <c r="AH28" s="4"/>
      <c r="AI28" s="4"/>
      <c r="AJ28" s="4"/>
      <c r="AK28" s="4"/>
    </row>
    <row r="29" spans="2:37">
      <c r="B29" s="17"/>
      <c r="C29" s="51" t="str">
        <f>IF('Class Details'!V29=0,"",'Class Details'!O29)</f>
        <v/>
      </c>
      <c r="D29" s="54" t="str">
        <f>IF('Class Details'!V29=0,"",'Class Details'!P29)</f>
        <v/>
      </c>
      <c r="E29" s="97"/>
      <c r="F29" s="12">
        <f>E29/E4</f>
        <v>0</v>
      </c>
      <c r="G29" s="104"/>
      <c r="H29" s="12">
        <f>G29/G4</f>
        <v>0</v>
      </c>
      <c r="I29" s="104"/>
      <c r="J29" s="12">
        <f>I29/I4</f>
        <v>0</v>
      </c>
      <c r="K29" s="104"/>
      <c r="L29" s="12">
        <f>K29/K4</f>
        <v>0</v>
      </c>
      <c r="M29" s="104"/>
      <c r="N29" s="12">
        <f>M29/M4</f>
        <v>0</v>
      </c>
      <c r="O29" s="104"/>
      <c r="P29" s="12">
        <f>O29/O4</f>
        <v>0</v>
      </c>
      <c r="Q29" s="104"/>
      <c r="R29" s="12">
        <f>Q29/Q4</f>
        <v>0</v>
      </c>
      <c r="S29" s="104"/>
      <c r="T29" s="12">
        <f>S29/S4</f>
        <v>0</v>
      </c>
      <c r="U29" s="104"/>
      <c r="V29" s="12">
        <f>U29/U4</f>
        <v>0</v>
      </c>
      <c r="W29" s="112"/>
      <c r="X29" s="60">
        <f>W29/W4</f>
        <v>0</v>
      </c>
      <c r="Y29" s="24" t="str">
        <f>IF('Class Details'!V29=0,"",(E29+G29+I29+K29+M29+O29+Q29+S29+U29+W29))</f>
        <v/>
      </c>
      <c r="Z29" s="25" t="str">
        <f>IF('Class Details'!V29=0,"",(Y29/Y4)*100)</f>
        <v/>
      </c>
      <c r="AA29" s="35" t="str">
        <f>IF(Z29="","",""&amp;INDEX(AD8:AD18,MATCH(Z29,AC8:AC18,1)))</f>
        <v/>
      </c>
      <c r="AB29" s="47"/>
      <c r="AC29" s="47"/>
      <c r="AD29" s="47"/>
      <c r="AE29" s="47"/>
      <c r="AF29" s="48"/>
      <c r="AG29" s="4"/>
      <c r="AH29" s="4"/>
      <c r="AI29" s="4"/>
      <c r="AJ29" s="4"/>
      <c r="AK29" s="4"/>
    </row>
    <row r="30" spans="2:37" ht="16" thickBot="1">
      <c r="B30" s="17"/>
      <c r="C30" s="52" t="str">
        <f>IF('Class Details'!V30=0,"",'Class Details'!O30)</f>
        <v/>
      </c>
      <c r="D30" s="55" t="str">
        <f>IF('Class Details'!V30=0,"",'Class Details'!P30)</f>
        <v/>
      </c>
      <c r="E30" s="98"/>
      <c r="F30" s="23">
        <f>E30/E4</f>
        <v>0</v>
      </c>
      <c r="G30" s="105"/>
      <c r="H30" s="23">
        <f>G30/G4</f>
        <v>0</v>
      </c>
      <c r="I30" s="105"/>
      <c r="J30" s="23">
        <f>I30/I4</f>
        <v>0</v>
      </c>
      <c r="K30" s="105"/>
      <c r="L30" s="23">
        <f>K30/K4</f>
        <v>0</v>
      </c>
      <c r="M30" s="105"/>
      <c r="N30" s="23">
        <f>M30/M4</f>
        <v>0</v>
      </c>
      <c r="O30" s="105"/>
      <c r="P30" s="23">
        <f>O30/O4</f>
        <v>0</v>
      </c>
      <c r="Q30" s="105"/>
      <c r="R30" s="23">
        <f>Q30/Q4</f>
        <v>0</v>
      </c>
      <c r="S30" s="105"/>
      <c r="T30" s="23">
        <f>S30/S4</f>
        <v>0</v>
      </c>
      <c r="U30" s="105"/>
      <c r="V30" s="23">
        <f>U30/U4</f>
        <v>0</v>
      </c>
      <c r="W30" s="113"/>
      <c r="X30" s="61">
        <f>W30/W4</f>
        <v>0</v>
      </c>
      <c r="Y30" s="28" t="str">
        <f>IF('Class Details'!V30=0,"",(E30+G30+I30+K30+M30+O30+Q30+S30+U30+W30))</f>
        <v/>
      </c>
      <c r="Z30" s="30" t="str">
        <f>IF('Class Details'!V30=0,"",(Y30/Y4)*100)</f>
        <v/>
      </c>
      <c r="AA30" s="36" t="str">
        <f>IF(Z30="","",""&amp;INDEX(AD8:AD18,MATCH(Z30,AC8:AC18,1)))</f>
        <v/>
      </c>
      <c r="AB30" s="47"/>
      <c r="AC30" s="47"/>
      <c r="AD30" s="47"/>
      <c r="AE30" s="47"/>
      <c r="AF30" s="48"/>
      <c r="AG30" s="4"/>
      <c r="AH30" s="4"/>
      <c r="AI30" s="4"/>
      <c r="AJ30" s="4"/>
      <c r="AK30" s="4"/>
    </row>
    <row r="31" spans="2:37" ht="16" thickBot="1">
      <c r="B31" s="17"/>
      <c r="C31" s="62"/>
      <c r="D31" s="63" t="s">
        <v>20</v>
      </c>
      <c r="E31" s="64">
        <f>AVERAGE(E5:E30)</f>
        <v>5.75</v>
      </c>
      <c r="F31" s="65">
        <f>E31/E4</f>
        <v>0.57499999999999996</v>
      </c>
      <c r="G31" s="66">
        <f t="shared" ref="G31:K31" si="0">AVERAGE(G5:G30)</f>
        <v>6.25</v>
      </c>
      <c r="H31" s="65">
        <f>G31/G4</f>
        <v>0.625</v>
      </c>
      <c r="I31" s="66">
        <f>AVERAGE(I5:I30)</f>
        <v>3.75</v>
      </c>
      <c r="J31" s="65">
        <f>I31/I4</f>
        <v>0.75</v>
      </c>
      <c r="K31" s="66">
        <f t="shared" si="0"/>
        <v>3.5</v>
      </c>
      <c r="L31" s="65">
        <f>K31/K4</f>
        <v>0.7</v>
      </c>
      <c r="M31" s="66">
        <f>AVERAGE(M5:M30)</f>
        <v>4.25</v>
      </c>
      <c r="N31" s="65">
        <f>M31/M4</f>
        <v>0.85</v>
      </c>
      <c r="O31" s="66">
        <f>AVERAGE(O5:O30)</f>
        <v>2.5</v>
      </c>
      <c r="P31" s="65">
        <f>O31/O4</f>
        <v>0.5</v>
      </c>
      <c r="Q31" s="66">
        <f>AVERAGE(Q5:Q30)</f>
        <v>2.75</v>
      </c>
      <c r="R31" s="65">
        <f>Q31/Q4</f>
        <v>0.55000000000000004</v>
      </c>
      <c r="S31" s="66">
        <f>AVERAGE(S5:S30)</f>
        <v>3.25</v>
      </c>
      <c r="T31" s="65">
        <f>S31/S4</f>
        <v>0.65</v>
      </c>
      <c r="U31" s="66">
        <f>AVERAGE(U5:U30)</f>
        <v>1.25</v>
      </c>
      <c r="V31" s="65">
        <f>U31/U4</f>
        <v>0.625</v>
      </c>
      <c r="W31" s="66">
        <f>AVERAGE(W5:W30)</f>
        <v>1</v>
      </c>
      <c r="X31" s="67">
        <f>W31/W4</f>
        <v>0.5</v>
      </c>
      <c r="Y31" s="68">
        <f>AVERAGE(Y5:Y30)</f>
        <v>34.25</v>
      </c>
      <c r="Z31" s="69">
        <f>(Y31/Y4)*100</f>
        <v>63.425925925925931</v>
      </c>
      <c r="AA31" s="70" t="str">
        <f>IF(Z31="","",""&amp;INDEX(AD8:AD18,MATCH(Z31,AC8:AC18,1)))</f>
        <v>B+</v>
      </c>
      <c r="AB31" s="47"/>
      <c r="AC31" s="47"/>
      <c r="AD31" s="47"/>
      <c r="AE31" s="47"/>
      <c r="AF31" s="48"/>
      <c r="AG31" s="4"/>
      <c r="AH31" s="4"/>
      <c r="AI31" s="4"/>
      <c r="AJ31" s="4"/>
      <c r="AK31" s="4"/>
    </row>
    <row r="32" spans="2:37" ht="16" thickBot="1"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77" t="s">
        <v>43</v>
      </c>
      <c r="Y32" s="78"/>
      <c r="Z32" s="79"/>
      <c r="AA32" s="43">
        <f>STDEV(Y5:Y30)</f>
        <v>8.3815273071201055</v>
      </c>
      <c r="AB32" s="47"/>
      <c r="AC32" s="47"/>
      <c r="AD32" s="47"/>
      <c r="AE32" s="47"/>
      <c r="AF32" s="48"/>
      <c r="AG32" s="4"/>
      <c r="AH32" s="4"/>
      <c r="AI32" s="4"/>
      <c r="AJ32" s="4"/>
      <c r="AK32" s="4"/>
    </row>
    <row r="33" spans="2:37"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47"/>
      <c r="AD33" s="47"/>
      <c r="AE33" s="47"/>
      <c r="AF33" s="48"/>
      <c r="AG33" s="4"/>
      <c r="AH33" s="4"/>
      <c r="AI33" s="4"/>
      <c r="AJ33" s="4"/>
      <c r="AK33" s="4"/>
    </row>
    <row r="34" spans="2:37" ht="16" thickBot="1"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47"/>
      <c r="AD34" s="47"/>
      <c r="AE34" s="47"/>
      <c r="AF34" s="48"/>
      <c r="AG34" s="4"/>
      <c r="AH34" s="4"/>
      <c r="AI34" s="4"/>
      <c r="AJ34" s="4"/>
      <c r="AK34" s="4"/>
    </row>
    <row r="35" spans="2:37" ht="16" thickBot="1"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318" t="s">
        <v>44</v>
      </c>
      <c r="T35" s="319"/>
      <c r="U35" s="319"/>
      <c r="V35" s="319"/>
      <c r="W35" s="320"/>
      <c r="X35" s="44"/>
      <c r="Y35" s="114">
        <f>69/2</f>
        <v>34.5</v>
      </c>
      <c r="Z35" s="33">
        <f>(Y35/50)*100</f>
        <v>69</v>
      </c>
      <c r="AA35" s="26" t="str">
        <f>IF(Z35="","",""&amp;INDEX(AD8:AD18,MATCH(Z35,AC8:AC18,1)))</f>
        <v>B+</v>
      </c>
      <c r="AB35" s="18"/>
      <c r="AC35" s="47"/>
      <c r="AD35" s="47"/>
      <c r="AE35" s="47"/>
      <c r="AF35" s="48"/>
    </row>
    <row r="36" spans="2:37" ht="16" thickBot="1"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80" t="s">
        <v>17</v>
      </c>
      <c r="T36" s="81"/>
      <c r="U36" s="81"/>
      <c r="V36" s="81"/>
      <c r="W36" s="82"/>
      <c r="X36" s="45"/>
      <c r="Y36" s="115" t="s">
        <v>18</v>
      </c>
      <c r="Z36" s="34">
        <f>(39.7/80)*100</f>
        <v>49.625</v>
      </c>
      <c r="AA36" s="27" t="str">
        <f>IF(Z36="","",""&amp;INDEX(AD8:AD18,MATCH(Z36,AC8:AC18,1)))</f>
        <v>C+</v>
      </c>
      <c r="AB36" s="47"/>
      <c r="AC36" s="47"/>
      <c r="AD36" s="47"/>
      <c r="AE36" s="47"/>
      <c r="AF36" s="48"/>
    </row>
    <row r="37" spans="2:37"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47"/>
      <c r="AD37" s="47"/>
      <c r="AE37" s="47"/>
      <c r="AF37" s="48"/>
    </row>
    <row r="38" spans="2:37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47"/>
      <c r="AD38" s="47"/>
      <c r="AE38" s="47"/>
      <c r="AF38" s="16"/>
    </row>
    <row r="39" spans="2:37" ht="16" thickBo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1"/>
    </row>
  </sheetData>
  <sheetProtection sheet="1" objects="1" scenarios="1"/>
  <mergeCells count="5">
    <mergeCell ref="S35:W35"/>
    <mergeCell ref="S36:W36"/>
    <mergeCell ref="AC5:AE5"/>
    <mergeCell ref="AC6:AE6"/>
    <mergeCell ref="X32:Z32"/>
  </mergeCells>
  <phoneticPr fontId="3" type="noConversion"/>
  <conditionalFormatting sqref="AA5:AA17 AA31 AA35:AA36">
    <cfRule type="containsText" dxfId="158" priority="144" operator="containsText" text="A+">
      <formula>NOT(ISERROR(SEARCH("A+",AA5)))</formula>
    </cfRule>
    <cfRule type="containsText" dxfId="157" priority="145" operator="containsText" text="A">
      <formula>NOT(ISERROR(SEARCH("A",AA5)))</formula>
    </cfRule>
    <cfRule type="containsText" dxfId="156" priority="146" operator="containsText" text="B+">
      <formula>NOT(ISERROR(SEARCH("B+",AA5)))</formula>
    </cfRule>
    <cfRule type="containsText" dxfId="155" priority="147" operator="containsText" text="B">
      <formula>NOT(ISERROR(SEARCH("B",AA5)))</formula>
    </cfRule>
    <cfRule type="containsText" dxfId="154" priority="148" operator="containsText" text="C+">
      <formula>NOT(ISERROR(SEARCH("C+",AA5)))</formula>
    </cfRule>
    <cfRule type="containsText" dxfId="153" priority="149" operator="containsText" text="C">
      <formula>NOT(ISERROR(SEARCH("C",AA5)))</formula>
    </cfRule>
    <cfRule type="containsText" dxfId="152" priority="150" operator="containsText" text="D+">
      <formula>NOT(ISERROR(SEARCH("D+",AA5)))</formula>
    </cfRule>
    <cfRule type="containsText" dxfId="151" priority="151" operator="containsText" text="D">
      <formula>NOT(ISERROR(SEARCH("D",AA5)))</formula>
    </cfRule>
    <cfRule type="containsText" dxfId="150" priority="152" operator="containsText" text="E+">
      <formula>NOT(ISERROR(SEARCH("E+",AA5)))</formula>
    </cfRule>
    <cfRule type="containsText" dxfId="149" priority="153" operator="containsText" text="E">
      <formula>NOT(ISERROR(SEARCH("E",AA5)))</formula>
    </cfRule>
    <cfRule type="containsText" dxfId="148" priority="154" operator="containsText" text="UG">
      <formula>NOT(ISERROR(SEARCH("UG",AA5)))</formula>
    </cfRule>
  </conditionalFormatting>
  <conditionalFormatting sqref="AA18">
    <cfRule type="containsText" dxfId="147" priority="133" operator="containsText" text="A+">
      <formula>NOT(ISERROR(SEARCH("A+",AA18)))</formula>
    </cfRule>
    <cfRule type="containsText" dxfId="146" priority="134" operator="containsText" text="A">
      <formula>NOT(ISERROR(SEARCH("A",AA18)))</formula>
    </cfRule>
    <cfRule type="containsText" dxfId="145" priority="135" operator="containsText" text="B+">
      <formula>NOT(ISERROR(SEARCH("B+",AA18)))</formula>
    </cfRule>
    <cfRule type="containsText" dxfId="144" priority="136" operator="containsText" text="B">
      <formula>NOT(ISERROR(SEARCH("B",AA18)))</formula>
    </cfRule>
    <cfRule type="containsText" dxfId="143" priority="137" operator="containsText" text="C+">
      <formula>NOT(ISERROR(SEARCH("C+",AA18)))</formula>
    </cfRule>
    <cfRule type="containsText" dxfId="142" priority="138" operator="containsText" text="C">
      <formula>NOT(ISERROR(SEARCH("C",AA18)))</formula>
    </cfRule>
    <cfRule type="containsText" dxfId="141" priority="139" operator="containsText" text="D+">
      <formula>NOT(ISERROR(SEARCH("D+",AA18)))</formula>
    </cfRule>
    <cfRule type="containsText" dxfId="140" priority="140" operator="containsText" text="D">
      <formula>NOT(ISERROR(SEARCH("D",AA18)))</formula>
    </cfRule>
    <cfRule type="containsText" dxfId="139" priority="141" operator="containsText" text="E+">
      <formula>NOT(ISERROR(SEARCH("E+",AA18)))</formula>
    </cfRule>
    <cfRule type="containsText" dxfId="138" priority="142" operator="containsText" text="E">
      <formula>NOT(ISERROR(SEARCH("E",AA18)))</formula>
    </cfRule>
    <cfRule type="containsText" dxfId="137" priority="143" operator="containsText" text="UG">
      <formula>NOT(ISERROR(SEARCH("UG",AA18)))</formula>
    </cfRule>
  </conditionalFormatting>
  <conditionalFormatting sqref="AA19">
    <cfRule type="containsText" dxfId="136" priority="122" operator="containsText" text="A+">
      <formula>NOT(ISERROR(SEARCH("A+",AA19)))</formula>
    </cfRule>
    <cfRule type="containsText" dxfId="135" priority="123" operator="containsText" text="A">
      <formula>NOT(ISERROR(SEARCH("A",AA19)))</formula>
    </cfRule>
    <cfRule type="containsText" dxfId="134" priority="124" operator="containsText" text="B+">
      <formula>NOT(ISERROR(SEARCH("B+",AA19)))</formula>
    </cfRule>
    <cfRule type="containsText" dxfId="133" priority="125" operator="containsText" text="B">
      <formula>NOT(ISERROR(SEARCH("B",AA19)))</formula>
    </cfRule>
    <cfRule type="containsText" dxfId="132" priority="126" operator="containsText" text="C+">
      <formula>NOT(ISERROR(SEARCH("C+",AA19)))</formula>
    </cfRule>
    <cfRule type="containsText" dxfId="131" priority="127" operator="containsText" text="C">
      <formula>NOT(ISERROR(SEARCH("C",AA19)))</formula>
    </cfRule>
    <cfRule type="containsText" dxfId="130" priority="128" operator="containsText" text="D+">
      <formula>NOT(ISERROR(SEARCH("D+",AA19)))</formula>
    </cfRule>
    <cfRule type="containsText" dxfId="129" priority="129" operator="containsText" text="D">
      <formula>NOT(ISERROR(SEARCH("D",AA19)))</formula>
    </cfRule>
    <cfRule type="containsText" dxfId="128" priority="130" operator="containsText" text="E+">
      <formula>NOT(ISERROR(SEARCH("E+",AA19)))</formula>
    </cfRule>
    <cfRule type="containsText" dxfId="127" priority="131" operator="containsText" text="E">
      <formula>NOT(ISERROR(SEARCH("E",AA19)))</formula>
    </cfRule>
    <cfRule type="containsText" dxfId="126" priority="132" operator="containsText" text="UG">
      <formula>NOT(ISERROR(SEARCH("UG",AA19)))</formula>
    </cfRule>
  </conditionalFormatting>
  <conditionalFormatting sqref="AA20">
    <cfRule type="containsText" dxfId="125" priority="111" operator="containsText" text="A+">
      <formula>NOT(ISERROR(SEARCH("A+",AA20)))</formula>
    </cfRule>
    <cfRule type="containsText" dxfId="124" priority="112" operator="containsText" text="A">
      <formula>NOT(ISERROR(SEARCH("A",AA20)))</formula>
    </cfRule>
    <cfRule type="containsText" dxfId="123" priority="113" operator="containsText" text="B+">
      <formula>NOT(ISERROR(SEARCH("B+",AA20)))</formula>
    </cfRule>
    <cfRule type="containsText" dxfId="122" priority="114" operator="containsText" text="B">
      <formula>NOT(ISERROR(SEARCH("B",AA20)))</formula>
    </cfRule>
    <cfRule type="containsText" dxfId="121" priority="115" operator="containsText" text="C+">
      <formula>NOT(ISERROR(SEARCH("C+",AA20)))</formula>
    </cfRule>
    <cfRule type="containsText" dxfId="120" priority="116" operator="containsText" text="C">
      <formula>NOT(ISERROR(SEARCH("C",AA20)))</formula>
    </cfRule>
    <cfRule type="containsText" dxfId="119" priority="117" operator="containsText" text="D+">
      <formula>NOT(ISERROR(SEARCH("D+",AA20)))</formula>
    </cfRule>
    <cfRule type="containsText" dxfId="118" priority="118" operator="containsText" text="D">
      <formula>NOT(ISERROR(SEARCH("D",AA20)))</formula>
    </cfRule>
    <cfRule type="containsText" dxfId="117" priority="119" operator="containsText" text="E+">
      <formula>NOT(ISERROR(SEARCH("E+",AA20)))</formula>
    </cfRule>
    <cfRule type="containsText" dxfId="116" priority="120" operator="containsText" text="E">
      <formula>NOT(ISERROR(SEARCH("E",AA20)))</formula>
    </cfRule>
    <cfRule type="containsText" dxfId="115" priority="121" operator="containsText" text="UG">
      <formula>NOT(ISERROR(SEARCH("UG",AA20)))</formula>
    </cfRule>
  </conditionalFormatting>
  <conditionalFormatting sqref="AA21">
    <cfRule type="containsText" dxfId="114" priority="100" operator="containsText" text="A+">
      <formula>NOT(ISERROR(SEARCH("A+",AA21)))</formula>
    </cfRule>
    <cfRule type="containsText" dxfId="113" priority="101" operator="containsText" text="A">
      <formula>NOT(ISERROR(SEARCH("A",AA21)))</formula>
    </cfRule>
    <cfRule type="containsText" dxfId="112" priority="102" operator="containsText" text="B+">
      <formula>NOT(ISERROR(SEARCH("B+",AA21)))</formula>
    </cfRule>
    <cfRule type="containsText" dxfId="111" priority="103" operator="containsText" text="B">
      <formula>NOT(ISERROR(SEARCH("B",AA21)))</formula>
    </cfRule>
    <cfRule type="containsText" dxfId="110" priority="104" operator="containsText" text="C+">
      <formula>NOT(ISERROR(SEARCH("C+",AA21)))</formula>
    </cfRule>
    <cfRule type="containsText" dxfId="109" priority="105" operator="containsText" text="C">
      <formula>NOT(ISERROR(SEARCH("C",AA21)))</formula>
    </cfRule>
    <cfRule type="containsText" dxfId="108" priority="106" operator="containsText" text="D+">
      <formula>NOT(ISERROR(SEARCH("D+",AA21)))</formula>
    </cfRule>
    <cfRule type="containsText" dxfId="107" priority="107" operator="containsText" text="D">
      <formula>NOT(ISERROR(SEARCH("D",AA21)))</formula>
    </cfRule>
    <cfRule type="containsText" dxfId="106" priority="108" operator="containsText" text="E+">
      <formula>NOT(ISERROR(SEARCH("E+",AA21)))</formula>
    </cfRule>
    <cfRule type="containsText" dxfId="105" priority="109" operator="containsText" text="E">
      <formula>NOT(ISERROR(SEARCH("E",AA21)))</formula>
    </cfRule>
    <cfRule type="containsText" dxfId="104" priority="110" operator="containsText" text="UG">
      <formula>NOT(ISERROR(SEARCH("UG",AA21)))</formula>
    </cfRule>
  </conditionalFormatting>
  <conditionalFormatting sqref="AA22">
    <cfRule type="containsText" dxfId="103" priority="89" operator="containsText" text="A+">
      <formula>NOT(ISERROR(SEARCH("A+",AA22)))</formula>
    </cfRule>
    <cfRule type="containsText" dxfId="102" priority="90" operator="containsText" text="A">
      <formula>NOT(ISERROR(SEARCH("A",AA22)))</formula>
    </cfRule>
    <cfRule type="containsText" dxfId="101" priority="91" operator="containsText" text="B+">
      <formula>NOT(ISERROR(SEARCH("B+",AA22)))</formula>
    </cfRule>
    <cfRule type="containsText" dxfId="100" priority="92" operator="containsText" text="B">
      <formula>NOT(ISERROR(SEARCH("B",AA22)))</formula>
    </cfRule>
    <cfRule type="containsText" dxfId="99" priority="93" operator="containsText" text="C+">
      <formula>NOT(ISERROR(SEARCH("C+",AA22)))</formula>
    </cfRule>
    <cfRule type="containsText" dxfId="98" priority="94" operator="containsText" text="C">
      <formula>NOT(ISERROR(SEARCH("C",AA22)))</formula>
    </cfRule>
    <cfRule type="containsText" dxfId="97" priority="95" operator="containsText" text="D+">
      <formula>NOT(ISERROR(SEARCH("D+",AA22)))</formula>
    </cfRule>
    <cfRule type="containsText" dxfId="96" priority="96" operator="containsText" text="D">
      <formula>NOT(ISERROR(SEARCH("D",AA22)))</formula>
    </cfRule>
    <cfRule type="containsText" dxfId="95" priority="97" operator="containsText" text="E+">
      <formula>NOT(ISERROR(SEARCH("E+",AA22)))</formula>
    </cfRule>
    <cfRule type="containsText" dxfId="94" priority="98" operator="containsText" text="E">
      <formula>NOT(ISERROR(SEARCH("E",AA22)))</formula>
    </cfRule>
    <cfRule type="containsText" dxfId="93" priority="99" operator="containsText" text="UG">
      <formula>NOT(ISERROR(SEARCH("UG",AA22)))</formula>
    </cfRule>
  </conditionalFormatting>
  <conditionalFormatting sqref="AA23">
    <cfRule type="containsText" dxfId="92" priority="78" operator="containsText" text="A+">
      <formula>NOT(ISERROR(SEARCH("A+",AA23)))</formula>
    </cfRule>
    <cfRule type="containsText" dxfId="91" priority="79" operator="containsText" text="A">
      <formula>NOT(ISERROR(SEARCH("A",AA23)))</formula>
    </cfRule>
    <cfRule type="containsText" dxfId="90" priority="80" operator="containsText" text="B+">
      <formula>NOT(ISERROR(SEARCH("B+",AA23)))</formula>
    </cfRule>
    <cfRule type="containsText" dxfId="89" priority="81" operator="containsText" text="B">
      <formula>NOT(ISERROR(SEARCH("B",AA23)))</formula>
    </cfRule>
    <cfRule type="containsText" dxfId="88" priority="82" operator="containsText" text="C+">
      <formula>NOT(ISERROR(SEARCH("C+",AA23)))</formula>
    </cfRule>
    <cfRule type="containsText" dxfId="87" priority="83" operator="containsText" text="C">
      <formula>NOT(ISERROR(SEARCH("C",AA23)))</formula>
    </cfRule>
    <cfRule type="containsText" dxfId="86" priority="84" operator="containsText" text="D+">
      <formula>NOT(ISERROR(SEARCH("D+",AA23)))</formula>
    </cfRule>
    <cfRule type="containsText" dxfId="85" priority="85" operator="containsText" text="D">
      <formula>NOT(ISERROR(SEARCH("D",AA23)))</formula>
    </cfRule>
    <cfRule type="containsText" dxfId="84" priority="86" operator="containsText" text="E+">
      <formula>NOT(ISERROR(SEARCH("E+",AA23)))</formula>
    </cfRule>
    <cfRule type="containsText" dxfId="83" priority="87" operator="containsText" text="E">
      <formula>NOT(ISERROR(SEARCH("E",AA23)))</formula>
    </cfRule>
    <cfRule type="containsText" dxfId="82" priority="88" operator="containsText" text="UG">
      <formula>NOT(ISERROR(SEARCH("UG",AA23)))</formula>
    </cfRule>
  </conditionalFormatting>
  <conditionalFormatting sqref="AA24">
    <cfRule type="containsText" dxfId="81" priority="67" operator="containsText" text="A+">
      <formula>NOT(ISERROR(SEARCH("A+",AA24)))</formula>
    </cfRule>
    <cfRule type="containsText" dxfId="80" priority="68" operator="containsText" text="A">
      <formula>NOT(ISERROR(SEARCH("A",AA24)))</formula>
    </cfRule>
    <cfRule type="containsText" dxfId="79" priority="69" operator="containsText" text="B+">
      <formula>NOT(ISERROR(SEARCH("B+",AA24)))</formula>
    </cfRule>
    <cfRule type="containsText" dxfId="78" priority="70" operator="containsText" text="B">
      <formula>NOT(ISERROR(SEARCH("B",AA24)))</formula>
    </cfRule>
    <cfRule type="containsText" dxfId="77" priority="71" operator="containsText" text="C+">
      <formula>NOT(ISERROR(SEARCH("C+",AA24)))</formula>
    </cfRule>
    <cfRule type="containsText" dxfId="76" priority="72" operator="containsText" text="C">
      <formula>NOT(ISERROR(SEARCH("C",AA24)))</formula>
    </cfRule>
    <cfRule type="containsText" dxfId="75" priority="73" operator="containsText" text="D+">
      <formula>NOT(ISERROR(SEARCH("D+",AA24)))</formula>
    </cfRule>
    <cfRule type="containsText" dxfId="74" priority="74" operator="containsText" text="D">
      <formula>NOT(ISERROR(SEARCH("D",AA24)))</formula>
    </cfRule>
    <cfRule type="containsText" dxfId="73" priority="75" operator="containsText" text="E+">
      <formula>NOT(ISERROR(SEARCH("E+",AA24)))</formula>
    </cfRule>
    <cfRule type="containsText" dxfId="72" priority="76" operator="containsText" text="E">
      <formula>NOT(ISERROR(SEARCH("E",AA24)))</formula>
    </cfRule>
    <cfRule type="containsText" dxfId="71" priority="77" operator="containsText" text="UG">
      <formula>NOT(ISERROR(SEARCH("UG",AA24)))</formula>
    </cfRule>
  </conditionalFormatting>
  <conditionalFormatting sqref="AA25">
    <cfRule type="containsText" dxfId="70" priority="56" operator="containsText" text="A+">
      <formula>NOT(ISERROR(SEARCH("A+",AA25)))</formula>
    </cfRule>
    <cfRule type="containsText" dxfId="69" priority="57" operator="containsText" text="A">
      <formula>NOT(ISERROR(SEARCH("A",AA25)))</formula>
    </cfRule>
    <cfRule type="containsText" dxfId="68" priority="58" operator="containsText" text="B+">
      <formula>NOT(ISERROR(SEARCH("B+",AA25)))</formula>
    </cfRule>
    <cfRule type="containsText" dxfId="67" priority="59" operator="containsText" text="B">
      <formula>NOT(ISERROR(SEARCH("B",AA25)))</formula>
    </cfRule>
    <cfRule type="containsText" dxfId="66" priority="60" operator="containsText" text="C+">
      <formula>NOT(ISERROR(SEARCH("C+",AA25)))</formula>
    </cfRule>
    <cfRule type="containsText" dxfId="65" priority="61" operator="containsText" text="C">
      <formula>NOT(ISERROR(SEARCH("C",AA25)))</formula>
    </cfRule>
    <cfRule type="containsText" dxfId="64" priority="62" operator="containsText" text="D+">
      <formula>NOT(ISERROR(SEARCH("D+",AA25)))</formula>
    </cfRule>
    <cfRule type="containsText" dxfId="63" priority="63" operator="containsText" text="D">
      <formula>NOT(ISERROR(SEARCH("D",AA25)))</formula>
    </cfRule>
    <cfRule type="containsText" dxfId="62" priority="64" operator="containsText" text="E+">
      <formula>NOT(ISERROR(SEARCH("E+",AA25)))</formula>
    </cfRule>
    <cfRule type="containsText" dxfId="61" priority="65" operator="containsText" text="E">
      <formula>NOT(ISERROR(SEARCH("E",AA25)))</formula>
    </cfRule>
    <cfRule type="containsText" dxfId="60" priority="66" operator="containsText" text="UG">
      <formula>NOT(ISERROR(SEARCH("UG",AA25)))</formula>
    </cfRule>
  </conditionalFormatting>
  <conditionalFormatting sqref="AA26">
    <cfRule type="containsText" dxfId="59" priority="45" operator="containsText" text="A+">
      <formula>NOT(ISERROR(SEARCH("A+",AA26)))</formula>
    </cfRule>
    <cfRule type="containsText" dxfId="58" priority="46" operator="containsText" text="A">
      <formula>NOT(ISERROR(SEARCH("A",AA26)))</formula>
    </cfRule>
    <cfRule type="containsText" dxfId="57" priority="47" operator="containsText" text="B+">
      <formula>NOT(ISERROR(SEARCH("B+",AA26)))</formula>
    </cfRule>
    <cfRule type="containsText" dxfId="56" priority="48" operator="containsText" text="B">
      <formula>NOT(ISERROR(SEARCH("B",AA26)))</formula>
    </cfRule>
    <cfRule type="containsText" dxfId="55" priority="49" operator="containsText" text="C+">
      <formula>NOT(ISERROR(SEARCH("C+",AA26)))</formula>
    </cfRule>
    <cfRule type="containsText" dxfId="54" priority="50" operator="containsText" text="C">
      <formula>NOT(ISERROR(SEARCH("C",AA26)))</formula>
    </cfRule>
    <cfRule type="containsText" dxfId="53" priority="51" operator="containsText" text="D+">
      <formula>NOT(ISERROR(SEARCH("D+",AA26)))</formula>
    </cfRule>
    <cfRule type="containsText" dxfId="52" priority="52" operator="containsText" text="D">
      <formula>NOT(ISERROR(SEARCH("D",AA26)))</formula>
    </cfRule>
    <cfRule type="containsText" dxfId="51" priority="53" operator="containsText" text="E+">
      <formula>NOT(ISERROR(SEARCH("E+",AA26)))</formula>
    </cfRule>
    <cfRule type="containsText" dxfId="50" priority="54" operator="containsText" text="E">
      <formula>NOT(ISERROR(SEARCH("E",AA26)))</formula>
    </cfRule>
    <cfRule type="containsText" dxfId="49" priority="55" operator="containsText" text="UG">
      <formula>NOT(ISERROR(SEARCH("UG",AA26)))</formula>
    </cfRule>
  </conditionalFormatting>
  <conditionalFormatting sqref="AA27">
    <cfRule type="containsText" dxfId="48" priority="34" operator="containsText" text="A+">
      <formula>NOT(ISERROR(SEARCH("A+",AA27)))</formula>
    </cfRule>
    <cfRule type="containsText" dxfId="47" priority="35" operator="containsText" text="A">
      <formula>NOT(ISERROR(SEARCH("A",AA27)))</formula>
    </cfRule>
    <cfRule type="containsText" dxfId="46" priority="36" operator="containsText" text="B+">
      <formula>NOT(ISERROR(SEARCH("B+",AA27)))</formula>
    </cfRule>
    <cfRule type="containsText" dxfId="45" priority="37" operator="containsText" text="B">
      <formula>NOT(ISERROR(SEARCH("B",AA27)))</formula>
    </cfRule>
    <cfRule type="containsText" dxfId="44" priority="38" operator="containsText" text="C+">
      <formula>NOT(ISERROR(SEARCH("C+",AA27)))</formula>
    </cfRule>
    <cfRule type="containsText" dxfId="43" priority="39" operator="containsText" text="C">
      <formula>NOT(ISERROR(SEARCH("C",AA27)))</formula>
    </cfRule>
    <cfRule type="containsText" dxfId="42" priority="40" operator="containsText" text="D+">
      <formula>NOT(ISERROR(SEARCH("D+",AA27)))</formula>
    </cfRule>
    <cfRule type="containsText" dxfId="41" priority="41" operator="containsText" text="D">
      <formula>NOT(ISERROR(SEARCH("D",AA27)))</formula>
    </cfRule>
    <cfRule type="containsText" dxfId="40" priority="42" operator="containsText" text="E+">
      <formula>NOT(ISERROR(SEARCH("E+",AA27)))</formula>
    </cfRule>
    <cfRule type="containsText" dxfId="39" priority="43" operator="containsText" text="E">
      <formula>NOT(ISERROR(SEARCH("E",AA27)))</formula>
    </cfRule>
    <cfRule type="containsText" dxfId="38" priority="44" operator="containsText" text="UG">
      <formula>NOT(ISERROR(SEARCH("UG",AA27)))</formula>
    </cfRule>
  </conditionalFormatting>
  <conditionalFormatting sqref="AA28">
    <cfRule type="containsText" dxfId="37" priority="23" operator="containsText" text="A+">
      <formula>NOT(ISERROR(SEARCH("A+",AA28)))</formula>
    </cfRule>
    <cfRule type="containsText" dxfId="36" priority="24" operator="containsText" text="A">
      <formula>NOT(ISERROR(SEARCH("A",AA28)))</formula>
    </cfRule>
    <cfRule type="containsText" dxfId="35" priority="25" operator="containsText" text="B+">
      <formula>NOT(ISERROR(SEARCH("B+",AA28)))</formula>
    </cfRule>
    <cfRule type="containsText" dxfId="34" priority="26" operator="containsText" text="B">
      <formula>NOT(ISERROR(SEARCH("B",AA28)))</formula>
    </cfRule>
    <cfRule type="containsText" dxfId="33" priority="27" operator="containsText" text="C+">
      <formula>NOT(ISERROR(SEARCH("C+",AA28)))</formula>
    </cfRule>
    <cfRule type="containsText" dxfId="32" priority="28" operator="containsText" text="C">
      <formula>NOT(ISERROR(SEARCH("C",AA28)))</formula>
    </cfRule>
    <cfRule type="containsText" dxfId="31" priority="29" operator="containsText" text="D+">
      <formula>NOT(ISERROR(SEARCH("D+",AA28)))</formula>
    </cfRule>
    <cfRule type="containsText" dxfId="30" priority="30" operator="containsText" text="D">
      <formula>NOT(ISERROR(SEARCH("D",AA28)))</formula>
    </cfRule>
    <cfRule type="containsText" dxfId="29" priority="31" operator="containsText" text="E+">
      <formula>NOT(ISERROR(SEARCH("E+",AA28)))</formula>
    </cfRule>
    <cfRule type="containsText" dxfId="28" priority="32" operator="containsText" text="E">
      <formula>NOT(ISERROR(SEARCH("E",AA28)))</formula>
    </cfRule>
    <cfRule type="containsText" dxfId="27" priority="33" operator="containsText" text="UG">
      <formula>NOT(ISERROR(SEARCH("UG",AA28)))</formula>
    </cfRule>
  </conditionalFormatting>
  <conditionalFormatting sqref="AA29">
    <cfRule type="containsText" dxfId="26" priority="12" operator="containsText" text="A+">
      <formula>NOT(ISERROR(SEARCH("A+",AA29)))</formula>
    </cfRule>
    <cfRule type="containsText" dxfId="25" priority="13" operator="containsText" text="A">
      <formula>NOT(ISERROR(SEARCH("A",AA29)))</formula>
    </cfRule>
    <cfRule type="containsText" dxfId="24" priority="14" operator="containsText" text="B+">
      <formula>NOT(ISERROR(SEARCH("B+",AA29)))</formula>
    </cfRule>
    <cfRule type="containsText" dxfId="23" priority="15" operator="containsText" text="B">
      <formula>NOT(ISERROR(SEARCH("B",AA29)))</formula>
    </cfRule>
    <cfRule type="containsText" dxfId="22" priority="16" operator="containsText" text="C+">
      <formula>NOT(ISERROR(SEARCH("C+",AA29)))</formula>
    </cfRule>
    <cfRule type="containsText" dxfId="21" priority="17" operator="containsText" text="C">
      <formula>NOT(ISERROR(SEARCH("C",AA29)))</formula>
    </cfRule>
    <cfRule type="containsText" dxfId="20" priority="18" operator="containsText" text="D+">
      <formula>NOT(ISERROR(SEARCH("D+",AA29)))</formula>
    </cfRule>
    <cfRule type="containsText" dxfId="19" priority="19" operator="containsText" text="D">
      <formula>NOT(ISERROR(SEARCH("D",AA29)))</formula>
    </cfRule>
    <cfRule type="containsText" dxfId="18" priority="20" operator="containsText" text="E+">
      <formula>NOT(ISERROR(SEARCH("E+",AA29)))</formula>
    </cfRule>
    <cfRule type="containsText" dxfId="17" priority="21" operator="containsText" text="E">
      <formula>NOT(ISERROR(SEARCH("E",AA29)))</formula>
    </cfRule>
    <cfRule type="containsText" dxfId="16" priority="22" operator="containsText" text="UG">
      <formula>NOT(ISERROR(SEARCH("UG",AA29)))</formula>
    </cfRule>
  </conditionalFormatting>
  <conditionalFormatting sqref="AA30">
    <cfRule type="containsText" dxfId="15" priority="1" operator="containsText" text="A+">
      <formula>NOT(ISERROR(SEARCH("A+",AA30)))</formula>
    </cfRule>
    <cfRule type="containsText" dxfId="14" priority="2" operator="containsText" text="A">
      <formula>NOT(ISERROR(SEARCH("A",AA30)))</formula>
    </cfRule>
    <cfRule type="containsText" dxfId="13" priority="3" operator="containsText" text="B+">
      <formula>NOT(ISERROR(SEARCH("B+",AA30)))</formula>
    </cfRule>
    <cfRule type="containsText" dxfId="12" priority="4" operator="containsText" text="B">
      <formula>NOT(ISERROR(SEARCH("B",AA30)))</formula>
    </cfRule>
    <cfRule type="containsText" dxfId="11" priority="5" operator="containsText" text="C+">
      <formula>NOT(ISERROR(SEARCH("C+",AA30)))</formula>
    </cfRule>
    <cfRule type="containsText" dxfId="10" priority="6" operator="containsText" text="C">
      <formula>NOT(ISERROR(SEARCH("C",AA30)))</formula>
    </cfRule>
    <cfRule type="containsText" dxfId="9" priority="7" operator="containsText" text="D+">
      <formula>NOT(ISERROR(SEARCH("D+",AA30)))</formula>
    </cfRule>
    <cfRule type="containsText" dxfId="8" priority="8" operator="containsText" text="D">
      <formula>NOT(ISERROR(SEARCH("D",AA30)))</formula>
    </cfRule>
    <cfRule type="containsText" dxfId="7" priority="9" operator="containsText" text="E+">
      <formula>NOT(ISERROR(SEARCH("E+",AA30)))</formula>
    </cfRule>
    <cfRule type="containsText" dxfId="6" priority="10" operator="containsText" text="E">
      <formula>NOT(ISERROR(SEARCH("E",AA30)))</formula>
    </cfRule>
    <cfRule type="containsText" dxfId="5" priority="11" operator="containsText" text="UG">
      <formula>NOT(ISERROR(SEARCH("UG",AA30)))</formula>
    </cfRule>
  </conditionalFormatting>
  <dataValidations count="1">
    <dataValidation type="list" allowBlank="1" showInputMessage="1" showErrorMessage="1" sqref="AH8">
      <formula1>test</formula1>
    </dataValidation>
  </dataValidations>
  <pageMargins left="0.75" right="0.75" top="1" bottom="1" header="0.5" footer="0.34722222222222221"/>
  <pageSetup paperSize="9" orientation="landscape" horizontalDpi="4294967292" verticalDpi="4294967292"/>
  <headerFooter>
    <oddHeader>&amp;L_x000D_AsTTLe: &amp;"-,Bold"As&amp;"-,Regular"sessment &amp;"-,Bold"T&amp;"-,Regular"ool for &amp;"-,Bold"T&amp;"-,Regular"eching and &amp;"-,Bold"Le&amp;"-,Regular"arning_x000D_&amp;C_x000D__x000D_&amp;R&amp;"-,Bold"_x000D_Unit 4 Outcome 1 (China AOS 1)_x000D_</oddHead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A11" sqref="AA11"/>
    </sheetView>
  </sheetViews>
  <sheetFormatPr baseColWidth="10" defaultColWidth="6.33203125" defaultRowHeight="15" x14ac:dyDescent="0"/>
  <cols>
    <col min="1" max="1" width="18.1640625" customWidth="1"/>
    <col min="2" max="2" width="6.33203125" hidden="1" customWidth="1"/>
    <col min="3" max="3" width="6.83203125" customWidth="1"/>
    <col min="4" max="4" width="6.33203125" hidden="1" customWidth="1"/>
    <col min="5" max="5" width="6.83203125" customWidth="1"/>
    <col min="6" max="6" width="6.33203125" hidden="1" customWidth="1"/>
    <col min="7" max="7" width="6.83203125" customWidth="1"/>
    <col min="8" max="8" width="6.33203125" hidden="1" customWidth="1"/>
    <col min="9" max="9" width="6.83203125" customWidth="1"/>
    <col min="10" max="10" width="6.33203125" hidden="1" customWidth="1"/>
    <col min="11" max="11" width="6.83203125" customWidth="1"/>
    <col min="12" max="12" width="6.33203125" hidden="1" customWidth="1"/>
    <col min="13" max="13" width="6.83203125" customWidth="1"/>
    <col min="14" max="14" width="6.33203125" hidden="1" customWidth="1"/>
    <col min="15" max="15" width="6.83203125" customWidth="1"/>
    <col min="16" max="16" width="6.33203125" hidden="1" customWidth="1"/>
    <col min="17" max="17" width="6.83203125" customWidth="1"/>
    <col min="18" max="18" width="6.33203125" hidden="1" customWidth="1"/>
    <col min="19" max="19" width="6.83203125" customWidth="1"/>
    <col min="20" max="20" width="6.33203125" hidden="1" customWidth="1"/>
    <col min="21" max="21" width="6.83203125" customWidth="1"/>
    <col min="22" max="22" width="6.33203125" hidden="1" customWidth="1"/>
    <col min="23" max="23" width="19" customWidth="1"/>
    <col min="24" max="24" width="1" customWidth="1"/>
  </cols>
  <sheetData>
    <row r="1" spans="1:24" ht="7" customHeight="1" thickBot="1"/>
    <row r="2" spans="1:24" ht="16" thickBot="1">
      <c r="A2" s="174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6"/>
    </row>
    <row r="3" spans="1:24" ht="105" customHeight="1">
      <c r="A3" s="177" t="s">
        <v>32</v>
      </c>
      <c r="B3" s="178" t="str">
        <f>VLOOKUP(A3,Results!D3:Y29,COLUMN(),FALSE)</f>
        <v>Content Knoweldge</v>
      </c>
      <c r="C3" s="179" t="str">
        <f>B3</f>
        <v>Content Knoweldge</v>
      </c>
      <c r="D3" s="180" t="str">
        <f>VLOOKUP(A3,Results!D3:Y29,COLUMN(),FALSE)</f>
        <v>Historical Skills</v>
      </c>
      <c r="E3" s="179" t="str">
        <f>D3</f>
        <v>Historical Skills</v>
      </c>
      <c r="F3" s="180">
        <f>VLOOKUP(A3,Results!D3:Y29,COLUMN(),FALSE)</f>
        <v>3</v>
      </c>
      <c r="G3" s="179">
        <f>F3</f>
        <v>3</v>
      </c>
      <c r="H3" s="180">
        <f>VLOOKUP(A3,Results!D3:Y29,COLUMN(),FALSE)</f>
        <v>4</v>
      </c>
      <c r="I3" s="179">
        <f>H3</f>
        <v>4</v>
      </c>
      <c r="J3" s="180">
        <f>VLOOKUP(A3,Results!D3:Y29,COLUMN(),FALSE)</f>
        <v>5</v>
      </c>
      <c r="K3" s="179">
        <f>J3</f>
        <v>5</v>
      </c>
      <c r="L3" s="180">
        <f>VLOOKUP(A3,Results!D3:Y29,COLUMN(),FALSE)</f>
        <v>6</v>
      </c>
      <c r="M3" s="179">
        <f>L3</f>
        <v>6</v>
      </c>
      <c r="N3" s="180">
        <f>VLOOKUP(A3,Results!D3:Y29,COLUMN(),FALSE)</f>
        <v>7</v>
      </c>
      <c r="O3" s="179">
        <f>N3</f>
        <v>7</v>
      </c>
      <c r="P3" s="180">
        <f>VLOOKUP(A3,Results!D3:Y29,COLUMN(),FALSE)</f>
        <v>8</v>
      </c>
      <c r="Q3" s="179">
        <f>P3</f>
        <v>8</v>
      </c>
      <c r="R3" s="180">
        <f>VLOOKUP(A3,Results!D3:Y29,COLUMN(),FALSE)</f>
        <v>9</v>
      </c>
      <c r="S3" s="179">
        <f>R3</f>
        <v>9</v>
      </c>
      <c r="T3" s="180" t="str">
        <f>VLOOKUP(A3,Results!D3:Y29,COLUMN(),FALSE)</f>
        <v>Bibliography</v>
      </c>
      <c r="U3" s="179" t="str">
        <f>T3</f>
        <v>Bibliography</v>
      </c>
      <c r="V3" s="177" t="s">
        <v>5</v>
      </c>
      <c r="W3" s="181" t="s">
        <v>4</v>
      </c>
      <c r="X3" s="182"/>
    </row>
    <row r="4" spans="1:24">
      <c r="A4" s="183" t="s">
        <v>45</v>
      </c>
      <c r="B4" s="184">
        <f>VLOOKUP(A4,Results!D4:Y30,COLUMN(),FALSE)</f>
        <v>10</v>
      </c>
      <c r="C4" s="185">
        <f>Results!E4</f>
        <v>10</v>
      </c>
      <c r="D4" s="185">
        <f>VLOOKUP(A4,Results!D4:Y30,COLUMN(),FALSE)</f>
        <v>10</v>
      </c>
      <c r="E4" s="185">
        <f>Results!G4</f>
        <v>10</v>
      </c>
      <c r="F4" s="185">
        <f>VLOOKUP(A4,Results!D4:Y30,COLUMN(),FALSE)</f>
        <v>5</v>
      </c>
      <c r="G4" s="185">
        <f>Results!I4</f>
        <v>5</v>
      </c>
      <c r="H4" s="185">
        <f>VLOOKUP(A4,Results!D4:Y30,COLUMN(),FALSE)</f>
        <v>5</v>
      </c>
      <c r="I4" s="185">
        <f>Results!K4</f>
        <v>5</v>
      </c>
      <c r="J4" s="185">
        <f>VLOOKUP(A4,Results!D4:Y30,COLUMN(),FALSE)</f>
        <v>5</v>
      </c>
      <c r="K4" s="185">
        <f>Results!M4</f>
        <v>5</v>
      </c>
      <c r="L4" s="185">
        <f>VLOOKUP(A4,Results!D4:Y30,COLUMN(),FALSE)</f>
        <v>5</v>
      </c>
      <c r="M4" s="185">
        <f>Results!O4</f>
        <v>5</v>
      </c>
      <c r="N4" s="185">
        <f>VLOOKUP(A4,Results!D4:Y30,COLUMN(),FALSE)</f>
        <v>5</v>
      </c>
      <c r="O4" s="185">
        <f>Results!Q4</f>
        <v>5</v>
      </c>
      <c r="P4" s="185">
        <f>VLOOKUP(A4,Results!D4:Y30,COLUMN(),FALSE)</f>
        <v>5</v>
      </c>
      <c r="Q4" s="185">
        <f>Results!S4</f>
        <v>5</v>
      </c>
      <c r="R4" s="185">
        <f>VLOOKUP(A4,Results!D4:Y30,COLUMN(),FALSE)</f>
        <v>2</v>
      </c>
      <c r="S4" s="185">
        <f>Results!U4</f>
        <v>2</v>
      </c>
      <c r="T4" s="185">
        <f>VLOOKUP(A4,Results!D4:Y30,COLUMN(),FALSE)</f>
        <v>2</v>
      </c>
      <c r="U4" s="185">
        <f>Results!W4</f>
        <v>2</v>
      </c>
      <c r="V4" s="186">
        <f>VLOOKUP(A4,Results!D4:Y30,COLUMN(),FALSE)</f>
        <v>54</v>
      </c>
      <c r="W4" s="185">
        <f>V4</f>
        <v>54</v>
      </c>
      <c r="X4" s="182"/>
    </row>
    <row r="5" spans="1:24">
      <c r="A5" s="167" t="s">
        <v>54</v>
      </c>
      <c r="B5" s="184">
        <f>VLOOKUP(A5,Results!D5:Y30,COLUMN(),FALSE)</f>
        <v>5</v>
      </c>
      <c r="C5" s="187">
        <f>VLOOKUP(A5,Results!D5:Y30,COLUMN(),FALSE)</f>
        <v>0.5</v>
      </c>
      <c r="D5" s="184">
        <f>VLOOKUP(A5,Results!D5:Y30,COLUMN(),FALSE)</f>
        <v>10</v>
      </c>
      <c r="E5" s="188">
        <f>VLOOKUP(A5,Results!D5:Y30,COLUMN(),FALSE)</f>
        <v>1</v>
      </c>
      <c r="F5" s="184">
        <f>VLOOKUP(A5,Results!D5:Y30,COLUMN(),FALSE)</f>
        <v>5</v>
      </c>
      <c r="G5" s="188">
        <f>VLOOKUP(A5,Results!D5:Y30,COLUMN(),FALSE)</f>
        <v>1</v>
      </c>
      <c r="H5" s="184">
        <f>VLOOKUP(A5,Results!D5:Y30,COLUMN(),FALSE)</f>
        <v>4</v>
      </c>
      <c r="I5" s="188">
        <f>VLOOKUP(A5,Results!D5:Y30,COLUMN(),FALSE)</f>
        <v>0.8</v>
      </c>
      <c r="J5" s="184">
        <f>VLOOKUP(A5,Results!D5:Y30,COLUMN(),FALSE)</f>
        <v>5</v>
      </c>
      <c r="K5" s="188">
        <f>VLOOKUP(A5,Results!D5:Y30,COLUMN(),FALSE)</f>
        <v>1</v>
      </c>
      <c r="L5" s="184">
        <f>VLOOKUP(A5,Results!D5:Y30,COLUMN(),FALSE)</f>
        <v>3</v>
      </c>
      <c r="M5" s="188">
        <f>VLOOKUP(A5,Results!D5:Y30,COLUMN(),FALSE)</f>
        <v>0.6</v>
      </c>
      <c r="N5" s="184">
        <f>VLOOKUP(A5,Results!D5:Y30,COLUMN(),FALSE)</f>
        <v>5</v>
      </c>
      <c r="O5" s="188">
        <f>VLOOKUP(A5,Results!D5:Y30,COLUMN(),FALSE)</f>
        <v>1</v>
      </c>
      <c r="P5" s="186">
        <f>VLOOKUP(A5,Results!D5:Y30,COLUMN(),FALSE)</f>
        <v>4</v>
      </c>
      <c r="Q5" s="189">
        <f>VLOOKUP(A5,Results!D5:Y30,COLUMN(),FALSE)</f>
        <v>0.8</v>
      </c>
      <c r="R5" s="186">
        <f>VLOOKUP(A5,Results!D5:Y30,COLUMN(),FALSE)</f>
        <v>1</v>
      </c>
      <c r="S5" s="189">
        <f>VLOOKUP(A5,Results!D5:Y30,COLUMN(),FALSE)</f>
        <v>0.5</v>
      </c>
      <c r="T5" s="186">
        <f>VLOOKUP(A5,Results!D5:Y30,COLUMN(),FALSE)</f>
        <v>1</v>
      </c>
      <c r="U5" s="189">
        <f>VLOOKUP(A5,Results!D5:Y30,COLUMN(),FALSE)</f>
        <v>0.5</v>
      </c>
      <c r="V5" s="186">
        <f>VLOOKUP(A5,Results!D5:Y30,COLUMN(),FALSE)</f>
        <v>43</v>
      </c>
      <c r="W5" s="189">
        <f>V5/50</f>
        <v>0.86</v>
      </c>
      <c r="X5" s="182"/>
    </row>
    <row r="6" spans="1:24">
      <c r="A6" s="183" t="s">
        <v>20</v>
      </c>
      <c r="B6" s="184">
        <f>VLOOKUP(A6,Results!D6:Y31,COLUMN(),FALSE)</f>
        <v>5.75</v>
      </c>
      <c r="C6" s="187">
        <f>VLOOKUP(A6,Results!D6:Y31,COLUMN(),FALSE)</f>
        <v>0.57499999999999996</v>
      </c>
      <c r="D6" s="184">
        <f>VLOOKUP(A6,Results!D6:Y31,COLUMN(),FALSE)</f>
        <v>6.25</v>
      </c>
      <c r="E6" s="188">
        <f>VLOOKUP(A6,Results!D6:Y31,COLUMN(),FALSE)</f>
        <v>0.625</v>
      </c>
      <c r="F6" s="184">
        <f>VLOOKUP(A6,Results!D6:Y31,COLUMN(),FALSE)</f>
        <v>3.75</v>
      </c>
      <c r="G6" s="188">
        <f>VLOOKUP(A6,Results!D6:Y31,COLUMN(),FALSE)</f>
        <v>0.75</v>
      </c>
      <c r="H6" s="184">
        <f>VLOOKUP(A6,Results!D6:Y31,COLUMN(),FALSE)</f>
        <v>3.5</v>
      </c>
      <c r="I6" s="188">
        <f>VLOOKUP(A6,Results!D6:Y31,COLUMN(),FALSE)</f>
        <v>0.7</v>
      </c>
      <c r="J6" s="184">
        <f>VLOOKUP(A6,Results!D6:Y31,COLUMN(),FALSE)</f>
        <v>4.25</v>
      </c>
      <c r="K6" s="188">
        <f>VLOOKUP(A6,Results!D6:Y31,COLUMN(),FALSE)</f>
        <v>0.85</v>
      </c>
      <c r="L6" s="184">
        <f>VLOOKUP(A6,Results!D6:Y31,COLUMN(),FALSE)</f>
        <v>2.5</v>
      </c>
      <c r="M6" s="188">
        <f>VLOOKUP(A6,Results!D6:Y31,COLUMN(),FALSE)</f>
        <v>0.5</v>
      </c>
      <c r="N6" s="184">
        <f>VLOOKUP(A6,Results!D6:Y31,COLUMN(),FALSE)</f>
        <v>2.75</v>
      </c>
      <c r="O6" s="188">
        <f>VLOOKUP(A6,Results!D6:Y31,COLUMN(),FALSE)</f>
        <v>0.55000000000000004</v>
      </c>
      <c r="P6" s="186">
        <f>VLOOKUP(A6,Results!D6:Y31,COLUMN(),FALSE)</f>
        <v>3.25</v>
      </c>
      <c r="Q6" s="189">
        <f>VLOOKUP(A6,Results!D6:Y31,COLUMN(),FALSE)</f>
        <v>0.65</v>
      </c>
      <c r="R6" s="186">
        <f>VLOOKUP(A6,Results!D6:Y31,COLUMN(),FALSE)</f>
        <v>1.25</v>
      </c>
      <c r="S6" s="189">
        <f>VLOOKUP(A6,Results!D6:Y31,COLUMN(),FALSE)</f>
        <v>0.625</v>
      </c>
      <c r="T6" s="186">
        <f>VLOOKUP(A6,Results!D6:Y31,COLUMN(),FALSE)</f>
        <v>1</v>
      </c>
      <c r="U6" s="189">
        <f>VLOOKUP(A6,Results!D6:Y31,COLUMN(),FALSE)</f>
        <v>0.5</v>
      </c>
      <c r="V6" s="186">
        <f>VLOOKUP(A6,Results!D6:Y31,COLUMN(),FALSE)</f>
        <v>34.25</v>
      </c>
      <c r="W6" s="189">
        <f>V6/50</f>
        <v>0.68500000000000005</v>
      </c>
      <c r="X6" s="182"/>
    </row>
    <row r="7" spans="1:24">
      <c r="A7" s="190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82"/>
    </row>
    <row r="8" spans="1:24">
      <c r="A8" s="190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82"/>
    </row>
    <row r="9" spans="1:24">
      <c r="A9" s="190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82"/>
    </row>
    <row r="10" spans="1:24">
      <c r="A10" s="192"/>
      <c r="B10" s="193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82"/>
    </row>
    <row r="11" spans="1:24">
      <c r="A11" s="192"/>
      <c r="B11" s="193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82"/>
    </row>
    <row r="12" spans="1:24">
      <c r="A12" s="194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82"/>
    </row>
    <row r="13" spans="1:24">
      <c r="A13" s="190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82"/>
    </row>
    <row r="14" spans="1:24">
      <c r="A14" s="190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82"/>
    </row>
    <row r="15" spans="1:24">
      <c r="A15" s="190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82"/>
    </row>
    <row r="16" spans="1:24">
      <c r="A16" s="190"/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82"/>
    </row>
    <row r="17" spans="1:24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82"/>
    </row>
    <row r="18" spans="1:24">
      <c r="A18" s="190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82"/>
    </row>
    <row r="19" spans="1:24">
      <c r="A19" s="190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82"/>
    </row>
    <row r="20" spans="1:24">
      <c r="A20" s="190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82"/>
    </row>
    <row r="21" spans="1:24">
      <c r="A21" s="190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82"/>
    </row>
    <row r="22" spans="1:24">
      <c r="A22" s="190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82"/>
    </row>
    <row r="23" spans="1:24">
      <c r="A23" s="190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82"/>
    </row>
    <row r="24" spans="1:24">
      <c r="A24" s="190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82"/>
    </row>
    <row r="25" spans="1:24">
      <c r="A25" s="190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82"/>
    </row>
    <row r="26" spans="1:24">
      <c r="A26" s="190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82"/>
    </row>
    <row r="27" spans="1:24">
      <c r="A27" s="190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82"/>
    </row>
    <row r="28" spans="1:24">
      <c r="A28" s="190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82"/>
    </row>
    <row r="29" spans="1:24">
      <c r="A29" s="190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82"/>
    </row>
    <row r="30" spans="1:24">
      <c r="A30" s="190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82"/>
    </row>
    <row r="31" spans="1:24" ht="16" thickBot="1">
      <c r="A31" s="195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7"/>
    </row>
  </sheetData>
  <sheetProtection sheet="1" objects="1" scenarios="1"/>
  <phoneticPr fontId="3" type="noConversion"/>
  <dataValidations count="1">
    <dataValidation type="list" allowBlank="1" showInputMessage="1" showErrorMessage="1" sqref="A5">
      <formula1>Students</formula1>
    </dataValidation>
  </dataValidation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view="pageLayout" zoomScaleNormal="300" zoomScalePageLayoutView="300" workbookViewId="0">
      <selection activeCell="X5" sqref="X5"/>
    </sheetView>
  </sheetViews>
  <sheetFormatPr baseColWidth="10" defaultColWidth="5.33203125" defaultRowHeight="15" x14ac:dyDescent="0"/>
  <cols>
    <col min="1" max="1" width="19.5" style="227" customWidth="1"/>
    <col min="2" max="2" width="5.33203125" style="227" customWidth="1"/>
    <col min="3" max="3" width="6" style="227" hidden="1" customWidth="1"/>
    <col min="4" max="4" width="6" style="227" bestFit="1" customWidth="1"/>
    <col min="5" max="5" width="6" style="227" hidden="1" customWidth="1"/>
    <col min="6" max="6" width="6" style="227" bestFit="1" customWidth="1"/>
    <col min="7" max="7" width="6" style="227" hidden="1" customWidth="1"/>
    <col min="8" max="8" width="7.1640625" style="227" bestFit="1" customWidth="1"/>
    <col min="9" max="9" width="6" style="227" hidden="1" customWidth="1"/>
    <col min="10" max="10" width="5.6640625" style="227" customWidth="1"/>
    <col min="11" max="11" width="4.1640625" style="227" hidden="1" customWidth="1"/>
    <col min="12" max="12" width="5.33203125" style="227"/>
    <col min="13" max="13" width="5.6640625" style="227" hidden="1" customWidth="1"/>
    <col min="14" max="14" width="4.6640625" style="227" customWidth="1"/>
    <col min="15" max="15" width="4.83203125" style="227" hidden="1" customWidth="1"/>
    <col min="16" max="16" width="5.33203125" style="227"/>
    <col min="17" max="17" width="5.33203125" style="227" hidden="1" customWidth="1"/>
    <col min="18" max="18" width="5.33203125" style="227"/>
    <col min="19" max="19" width="5.33203125" style="227" hidden="1" customWidth="1"/>
    <col min="20" max="20" width="5.33203125" style="227" customWidth="1"/>
    <col min="21" max="21" width="5.33203125" style="227" hidden="1" customWidth="1"/>
    <col min="22" max="22" width="10.83203125" style="227" customWidth="1"/>
    <col min="23" max="23" width="5.5" style="227" customWidth="1"/>
    <col min="24" max="27" width="5.33203125" style="227"/>
    <col min="28" max="28" width="5.83203125" style="227" customWidth="1"/>
    <col min="29" max="16384" width="5.33203125" style="227"/>
  </cols>
  <sheetData>
    <row r="1" spans="1:28" ht="6" customHeight="1">
      <c r="A1" s="223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5"/>
      <c r="N1" s="226"/>
      <c r="O1" s="226"/>
      <c r="P1" s="226"/>
      <c r="Q1" s="226"/>
      <c r="R1" s="226"/>
      <c r="S1" s="226"/>
      <c r="T1" s="226"/>
      <c r="U1" s="226"/>
      <c r="V1" s="175"/>
      <c r="W1" s="175"/>
      <c r="X1" s="175"/>
      <c r="Y1" s="175"/>
      <c r="Z1" s="175"/>
      <c r="AA1" s="175"/>
      <c r="AB1" s="176"/>
    </row>
    <row r="2" spans="1:28" ht="57" customHeight="1">
      <c r="A2" s="228"/>
      <c r="B2" s="229" t="str">
        <f>Results!E3</f>
        <v>Content Knoweldge</v>
      </c>
      <c r="C2" s="229"/>
      <c r="D2" s="229" t="str">
        <f>Results!G3</f>
        <v>Historical Skills</v>
      </c>
      <c r="E2" s="229"/>
      <c r="F2" s="229">
        <f>Results!I3</f>
        <v>3</v>
      </c>
      <c r="G2" s="229"/>
      <c r="H2" s="229">
        <f>Results!K3</f>
        <v>4</v>
      </c>
      <c r="I2" s="229"/>
      <c r="J2" s="230">
        <f>Results!M3</f>
        <v>5</v>
      </c>
      <c r="K2" s="230"/>
      <c r="L2" s="230">
        <f>Results!O3</f>
        <v>6</v>
      </c>
      <c r="M2" s="230"/>
      <c r="N2" s="229">
        <f>Results!Q3</f>
        <v>7</v>
      </c>
      <c r="O2" s="229"/>
      <c r="P2" s="229">
        <f>Results!S3</f>
        <v>8</v>
      </c>
      <c r="Q2" s="229"/>
      <c r="R2" s="229">
        <f>Results!U3</f>
        <v>9</v>
      </c>
      <c r="S2" s="229"/>
      <c r="T2" s="229" t="str">
        <f>Results!W3</f>
        <v>Bibliography</v>
      </c>
      <c r="U2" s="229"/>
      <c r="V2" s="231" t="s">
        <v>4</v>
      </c>
      <c r="W2" s="191"/>
      <c r="X2" s="191"/>
      <c r="Y2" s="191"/>
      <c r="Z2" s="191"/>
      <c r="AA2" s="191"/>
      <c r="AB2" s="182"/>
    </row>
    <row r="3" spans="1:28" s="239" customFormat="1" ht="14">
      <c r="A3" s="232" t="s">
        <v>45</v>
      </c>
      <c r="B3" s="233">
        <f>VLOOKUP(A3,Results!D4:Y30,COLUMN(),FALSE)</f>
        <v>10</v>
      </c>
      <c r="C3" s="233">
        <f>VLOOKUP(A3,Results!D4:Y30,COLUMN(),FALSE)</f>
        <v>0</v>
      </c>
      <c r="D3" s="233">
        <f>VLOOKUP(A3,Results!D4:Y30,COLUMN(),FALSE)</f>
        <v>10</v>
      </c>
      <c r="E3" s="233">
        <f>VLOOKUP(A3,Results!D4:Y30,COLUMN(),FALSE)</f>
        <v>0</v>
      </c>
      <c r="F3" s="233">
        <f>VLOOKUP(A3,Results!D4:Y30,COLUMN(),FALSE)</f>
        <v>5</v>
      </c>
      <c r="G3" s="233">
        <f>VLOOKUP(A3,Results!D4:Y30,COLUMN(),FALSE)</f>
        <v>0</v>
      </c>
      <c r="H3" s="233">
        <f>VLOOKUP(A3,Results!D4:Y30,COLUMN(),FALSE)</f>
        <v>5</v>
      </c>
      <c r="I3" s="233">
        <f>VLOOKUP(A3,Results!D4:Y30,COLUMN(),FALSE)</f>
        <v>0</v>
      </c>
      <c r="J3" s="233">
        <f>VLOOKUP(A3,Results!D4:Y30,COLUMN(),FALSE)</f>
        <v>5</v>
      </c>
      <c r="K3" s="233">
        <f>VLOOKUP(A3,Results!D4:Y30,COLUMN(),FALSE)</f>
        <v>0</v>
      </c>
      <c r="L3" s="233">
        <f>VLOOKUP(A3,Results!D4:Y30,COLUMN(),FALSE)</f>
        <v>5</v>
      </c>
      <c r="M3" s="233">
        <f>VLOOKUP(A3,Results!D4:Y30,COLUMN(),FALSE)</f>
        <v>0</v>
      </c>
      <c r="N3" s="233">
        <f>VLOOKUP(A3,Results!D4:Y30,COLUMN(),FALSE)</f>
        <v>5</v>
      </c>
      <c r="O3" s="233">
        <f>VLOOKUP(A3,Results!D4:Y30,COLUMN(),FALSE)</f>
        <v>0</v>
      </c>
      <c r="P3" s="234">
        <f>VLOOKUP(A3,Results!D4:Y30,COLUMN(),FALSE)</f>
        <v>5</v>
      </c>
      <c r="Q3" s="234">
        <f>VLOOKUP(A3,Results!D4:Y30,COLUMN(),FALSE)</f>
        <v>0</v>
      </c>
      <c r="R3" s="234">
        <f>VLOOKUP(A3,Results!D4:Y30,COLUMN(),FALSE)</f>
        <v>2</v>
      </c>
      <c r="S3" s="234">
        <f>VLOOKUP(A3,Results!D4:Y30,COLUMN(),FALSE)</f>
        <v>0</v>
      </c>
      <c r="T3" s="234">
        <f>VLOOKUP(A3,Results!D4:Y30,COLUMN(),FALSE)</f>
        <v>2</v>
      </c>
      <c r="U3" s="234">
        <f>VLOOKUP(A3,Results!D4:Y30,COLUMN(),FALSE)</f>
        <v>0</v>
      </c>
      <c r="V3" s="235">
        <f>SUM(B3:T3)</f>
        <v>54</v>
      </c>
      <c r="W3" s="236"/>
      <c r="X3" s="237"/>
      <c r="Y3" s="237"/>
      <c r="Z3" s="237"/>
      <c r="AA3" s="237"/>
      <c r="AB3" s="238"/>
    </row>
    <row r="4" spans="1:28" s="239" customFormat="1" ht="14">
      <c r="A4" s="198" t="s">
        <v>52</v>
      </c>
      <c r="B4" s="233" t="e">
        <f>VLOOKUP(A4,Results!D5:Y30,COLUMN(),FALSE)</f>
        <v>#N/A</v>
      </c>
      <c r="C4" s="233" t="e">
        <f>VLOOKUP(A4,Results!D5:Y30,COLUMN(),FALSE)</f>
        <v>#N/A</v>
      </c>
      <c r="D4" s="233" t="e">
        <f>VLOOKUP(A4,Results!D5:Y30,COLUMN(),FALSE)</f>
        <v>#N/A</v>
      </c>
      <c r="E4" s="233" t="e">
        <f>VLOOKUP(A4,Results!D5:Y30,COLUMN(),FALSE)</f>
        <v>#N/A</v>
      </c>
      <c r="F4" s="233" t="e">
        <f>VLOOKUP(A4,Results!D5:Y30,COLUMN(),FALSE)</f>
        <v>#N/A</v>
      </c>
      <c r="G4" s="233" t="e">
        <f>VLOOKUP(A4,Results!D5:Y30,COLUMN(),FALSE)</f>
        <v>#N/A</v>
      </c>
      <c r="H4" s="233" t="e">
        <f>VLOOKUP(A4,Results!D5:Y30,COLUMN(),FALSE)</f>
        <v>#N/A</v>
      </c>
      <c r="I4" s="240" t="e">
        <f>VLOOKUP(A4,Results!D5:Y30,COLUMN(),FALSE)</f>
        <v>#N/A</v>
      </c>
      <c r="J4" s="234" t="e">
        <f>VLOOKUP(A4,Results!D5:Y30,COLUMN(),FALSE)</f>
        <v>#N/A</v>
      </c>
      <c r="K4" s="234" t="e">
        <f>VLOOKUP(A4,Results!D5:Y30,COLUMN(),FALSE)</f>
        <v>#N/A</v>
      </c>
      <c r="L4" s="234" t="e">
        <f>VLOOKUP(A4,Results!D5:Y30,COLUMN(),FALSE)</f>
        <v>#N/A</v>
      </c>
      <c r="M4" s="234" t="e">
        <f>VLOOKUP(A4,Results!D5:Y30,COLUMN(),FALSE)</f>
        <v>#N/A</v>
      </c>
      <c r="N4" s="234" t="e">
        <f>VLOOKUP(A4,Results!D5:Y30,COLUMN(),FALSE)</f>
        <v>#N/A</v>
      </c>
      <c r="O4" s="234" t="e">
        <f>VLOOKUP(A4,Results!D5:Y30,COLUMN(),FALSE)</f>
        <v>#N/A</v>
      </c>
      <c r="P4" s="234" t="e">
        <f>VLOOKUP(A4,Results!D5:Y30,COLUMN(),FALSE)</f>
        <v>#N/A</v>
      </c>
      <c r="Q4" s="234" t="e">
        <f>VLOOKUP(A4,Results!D5:Y30,COLUMN(),FALSE)</f>
        <v>#N/A</v>
      </c>
      <c r="R4" s="234" t="e">
        <f>VLOOKUP(A4,Results!D5:Y30,COLUMN(),FALSE)</f>
        <v>#N/A</v>
      </c>
      <c r="S4" s="234" t="e">
        <f>VLOOKUP(A4,Results!D5:Y30,COLUMN(),FALSE)</f>
        <v>#N/A</v>
      </c>
      <c r="T4" s="234" t="e">
        <f>VLOOKUP(A4,Results!D5:Y30,COLUMN(),FALSE)</f>
        <v>#N/A</v>
      </c>
      <c r="U4" s="234" t="e">
        <f>VLOOKUP(A4,Results!D5:Y30,COLUMN(),FALSE)</f>
        <v>#N/A</v>
      </c>
      <c r="V4" s="235" t="e">
        <f>SUM(B4+D4+F4+H4+J4+L4+N4+P4+R4+T4)</f>
        <v>#N/A</v>
      </c>
      <c r="W4" s="317" t="e">
        <f>(V4/V3)*100</f>
        <v>#N/A</v>
      </c>
      <c r="X4" s="236"/>
      <c r="Y4" s="237"/>
      <c r="Z4" s="237"/>
      <c r="AA4" s="237"/>
      <c r="AB4" s="238"/>
    </row>
    <row r="5" spans="1:28" s="239" customFormat="1" ht="14">
      <c r="A5" s="232" t="s">
        <v>20</v>
      </c>
      <c r="B5" s="241">
        <f>VLOOKUP(A5,Results!D6:Y31,COLUMN(),FALSE)</f>
        <v>5.75</v>
      </c>
      <c r="C5" s="241">
        <f>VLOOKUP(A5,Results!D6:Y31,COLUMN(),FALSE)</f>
        <v>0.57499999999999996</v>
      </c>
      <c r="D5" s="241">
        <f>VLOOKUP(A5,Results!D6:Y31,COLUMN(),FALSE)</f>
        <v>6.25</v>
      </c>
      <c r="E5" s="241">
        <f>VLOOKUP(A5,Results!D6:Y31,COLUMN(),FALSE)</f>
        <v>0.625</v>
      </c>
      <c r="F5" s="241">
        <f>VLOOKUP(A5,Results!D6:Y31,COLUMN(),FALSE)</f>
        <v>3.75</v>
      </c>
      <c r="G5" s="241">
        <f>VLOOKUP(A5,Results!D6:Y31,COLUMN(),FALSE)</f>
        <v>0.75</v>
      </c>
      <c r="H5" s="241">
        <f>VLOOKUP(A5,Results!D6:Y31,COLUMN(),FALSE)</f>
        <v>3.5</v>
      </c>
      <c r="I5" s="242">
        <f>VLOOKUP(A5,Results!D6:Y31,COLUMN(),FALSE)</f>
        <v>0.7</v>
      </c>
      <c r="J5" s="242">
        <f>VLOOKUP(A5,Results!D6:Y31,COLUMN(),FALSE)</f>
        <v>4.25</v>
      </c>
      <c r="K5" s="242">
        <f>VLOOKUP(A5,Results!D6:Y31,COLUMN(),FALSE)</f>
        <v>0.85</v>
      </c>
      <c r="L5" s="242">
        <f>VLOOKUP(A5,Results!D6:Y31,COLUMN(),FALSE)</f>
        <v>2.5</v>
      </c>
      <c r="M5" s="242">
        <f>VLOOKUP(A5,Results!D6:Y31,COLUMN(),FALSE)</f>
        <v>0.5</v>
      </c>
      <c r="N5" s="242">
        <f>VLOOKUP(A5,Results!D6:Y31,COLUMN(),FALSE)</f>
        <v>2.75</v>
      </c>
      <c r="O5" s="242">
        <f>VLOOKUP(A5,Results!D6:Y31,COLUMN(),FALSE)</f>
        <v>0.55000000000000004</v>
      </c>
      <c r="P5" s="242">
        <f>VLOOKUP(A5,Results!D6:Y31,COLUMN(),FALSE)</f>
        <v>3.25</v>
      </c>
      <c r="Q5" s="242">
        <f>VLOOKUP(A5,Results!D6:Y31,COLUMN(),FALSE)</f>
        <v>0.65</v>
      </c>
      <c r="R5" s="242">
        <f>VLOOKUP(A5,Results!D6:Y31,COLUMN(),FALSE)</f>
        <v>1.25</v>
      </c>
      <c r="S5" s="242">
        <f>VLOOKUP(A5,Results!D6:Y31,COLUMN(),FALSE)</f>
        <v>0.625</v>
      </c>
      <c r="T5" s="242">
        <f>VLOOKUP(A5,Results!D6:Y31,COLUMN(),FALSE)</f>
        <v>1</v>
      </c>
      <c r="U5" s="234">
        <f>VLOOKUP(A5,Results!D6:Y31,COLUMN(),FALSE)</f>
        <v>0.5</v>
      </c>
      <c r="V5" s="235">
        <f>VLOOKUP(A5,Results!D6:Y31,COLUMN(),FALSE)</f>
        <v>34.25</v>
      </c>
      <c r="W5" s="317">
        <f>(V5/V3)*100</f>
        <v>63.425925925925931</v>
      </c>
      <c r="X5" s="317">
        <f>MROUND(W5,2)</f>
        <v>64</v>
      </c>
      <c r="Y5" s="237"/>
      <c r="Z5" s="237"/>
      <c r="AA5" s="237"/>
      <c r="AB5" s="238"/>
    </row>
    <row r="6" spans="1:28" ht="13" customHeight="1">
      <c r="A6" s="243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321" t="str">
        <f>Results!S35</f>
        <v>STATE MEAN UNIT 4</v>
      </c>
      <c r="Q6" s="322"/>
      <c r="R6" s="322"/>
      <c r="S6" s="322"/>
      <c r="T6" s="323"/>
      <c r="U6" s="246"/>
      <c r="V6" s="247">
        <f>Results!Y35</f>
        <v>34.5</v>
      </c>
      <c r="W6" s="310"/>
      <c r="X6" s="310"/>
      <c r="Y6" s="191"/>
      <c r="Z6" s="191"/>
      <c r="AA6" s="191"/>
      <c r="AB6" s="182"/>
    </row>
    <row r="7" spans="1:28" ht="5" customHeight="1">
      <c r="A7" s="190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48"/>
      <c r="M7" s="191"/>
      <c r="N7" s="191"/>
      <c r="O7" s="248"/>
      <c r="P7" s="191"/>
      <c r="Q7" s="248"/>
      <c r="R7" s="191"/>
      <c r="S7" s="191"/>
      <c r="T7" s="191"/>
      <c r="U7" s="248"/>
      <c r="V7" s="191"/>
      <c r="W7" s="191"/>
      <c r="X7" s="191"/>
      <c r="Y7" s="191"/>
      <c r="Z7" s="191"/>
      <c r="AA7" s="191"/>
      <c r="AB7" s="182"/>
    </row>
    <row r="8" spans="1:28" ht="6" customHeight="1">
      <c r="A8" s="190"/>
      <c r="B8" s="191"/>
      <c r="C8" s="191"/>
      <c r="D8" s="191"/>
      <c r="E8" s="191"/>
      <c r="F8" s="191"/>
      <c r="G8" s="191"/>
      <c r="H8" s="191"/>
      <c r="I8" s="193"/>
      <c r="J8" s="193"/>
      <c r="K8" s="193"/>
      <c r="L8" s="148"/>
      <c r="M8" s="191"/>
      <c r="N8" s="249"/>
      <c r="O8" s="250"/>
      <c r="P8" s="191"/>
      <c r="Q8" s="248"/>
      <c r="R8" s="191"/>
      <c r="S8" s="191"/>
      <c r="T8" s="191"/>
      <c r="U8" s="248"/>
      <c r="V8" s="191"/>
      <c r="W8" s="191"/>
      <c r="X8" s="191"/>
      <c r="Y8" s="191"/>
      <c r="Z8" s="191"/>
      <c r="AA8" s="191"/>
      <c r="AB8" s="182"/>
    </row>
    <row r="9" spans="1:28" ht="6" customHeight="1" thickBot="1">
      <c r="A9" s="190"/>
      <c r="B9" s="191"/>
      <c r="C9" s="191"/>
      <c r="D9" s="191"/>
      <c r="E9" s="191"/>
      <c r="F9" s="191"/>
      <c r="G9" s="191"/>
      <c r="H9" s="191"/>
      <c r="I9" s="193"/>
      <c r="J9" s="191"/>
      <c r="K9" s="191"/>
      <c r="L9" s="148"/>
      <c r="M9" s="191"/>
      <c r="N9" s="249"/>
      <c r="O9" s="250"/>
      <c r="P9" s="191"/>
      <c r="Q9" s="251"/>
      <c r="R9" s="307">
        <f>1*V3</f>
        <v>54</v>
      </c>
      <c r="S9" s="252"/>
      <c r="T9" s="191"/>
      <c r="U9" s="248"/>
      <c r="V9" s="191"/>
      <c r="W9" s="191"/>
      <c r="X9" s="191"/>
      <c r="Y9" s="191"/>
      <c r="Z9" s="191"/>
      <c r="AA9" s="191"/>
      <c r="AB9" s="182"/>
    </row>
    <row r="10" spans="1:28" s="264" customFormat="1" ht="6" customHeight="1">
      <c r="A10" s="253" t="s">
        <v>0</v>
      </c>
      <c r="B10" s="254"/>
      <c r="C10" s="254"/>
      <c r="D10" s="254"/>
      <c r="E10" s="254"/>
      <c r="F10" s="254"/>
      <c r="G10" s="254"/>
      <c r="H10" s="255"/>
      <c r="I10" s="256"/>
      <c r="J10" s="257"/>
      <c r="K10" s="257"/>
      <c r="L10" s="269"/>
      <c r="M10" s="311"/>
      <c r="N10" s="312"/>
      <c r="O10" s="313"/>
      <c r="P10" s="314"/>
      <c r="Q10" s="259"/>
      <c r="R10" s="307"/>
      <c r="S10" s="252"/>
      <c r="T10" s="191"/>
      <c r="U10" s="260"/>
      <c r="V10" s="261" t="s">
        <v>1</v>
      </c>
      <c r="W10" s="262"/>
      <c r="X10" s="262"/>
      <c r="Y10" s="262"/>
      <c r="Z10" s="262"/>
      <c r="AA10" s="262"/>
      <c r="AB10" s="263"/>
    </row>
    <row r="11" spans="1:28" s="264" customFormat="1" ht="6" customHeight="1">
      <c r="A11" s="265"/>
      <c r="B11" s="266"/>
      <c r="C11" s="266"/>
      <c r="D11" s="266"/>
      <c r="E11" s="266"/>
      <c r="F11" s="266"/>
      <c r="G11" s="266"/>
      <c r="H11" s="267"/>
      <c r="I11" s="256"/>
      <c r="J11" s="268" t="s">
        <v>36</v>
      </c>
      <c r="K11" s="257"/>
      <c r="L11" s="269">
        <v>100</v>
      </c>
      <c r="M11" s="311"/>
      <c r="N11" s="269">
        <v>100</v>
      </c>
      <c r="O11" s="269">
        <v>50</v>
      </c>
      <c r="P11" s="270">
        <v>100</v>
      </c>
      <c r="Q11" s="251"/>
      <c r="R11" s="307"/>
      <c r="S11" s="252"/>
      <c r="T11" s="191"/>
      <c r="U11" s="260"/>
      <c r="V11" s="271"/>
      <c r="W11" s="272"/>
      <c r="X11" s="272"/>
      <c r="Y11" s="272"/>
      <c r="Z11" s="272"/>
      <c r="AA11" s="272"/>
      <c r="AB11" s="273"/>
    </row>
    <row r="12" spans="1:28" s="264" customFormat="1" ht="6" customHeight="1" thickBot="1">
      <c r="A12" s="274"/>
      <c r="B12" s="275"/>
      <c r="C12" s="275"/>
      <c r="D12" s="275"/>
      <c r="E12" s="275"/>
      <c r="F12" s="275"/>
      <c r="G12" s="275"/>
      <c r="H12" s="276"/>
      <c r="I12" s="256"/>
      <c r="J12" s="268"/>
      <c r="K12" s="257"/>
      <c r="L12" s="269">
        <v>98</v>
      </c>
      <c r="M12" s="311"/>
      <c r="N12" s="315">
        <v>98</v>
      </c>
      <c r="O12" s="269">
        <v>49</v>
      </c>
      <c r="P12" s="269">
        <v>98</v>
      </c>
      <c r="Q12" s="251"/>
      <c r="R12" s="308"/>
      <c r="S12" s="252"/>
      <c r="T12" s="278" t="s">
        <v>37</v>
      </c>
      <c r="U12" s="260"/>
      <c r="V12" s="279"/>
      <c r="W12" s="280"/>
      <c r="X12" s="280"/>
      <c r="Y12" s="280"/>
      <c r="Z12" s="280"/>
      <c r="AA12" s="280"/>
      <c r="AB12" s="281"/>
    </row>
    <row r="13" spans="1:28" s="264" customFormat="1" ht="6" customHeight="1">
      <c r="A13" s="199"/>
      <c r="B13" s="200"/>
      <c r="C13" s="200"/>
      <c r="D13" s="200"/>
      <c r="E13" s="200"/>
      <c r="F13" s="200"/>
      <c r="G13" s="200"/>
      <c r="H13" s="201"/>
      <c r="I13" s="256"/>
      <c r="J13" s="268"/>
      <c r="K13" s="257"/>
      <c r="L13" s="269">
        <v>96</v>
      </c>
      <c r="M13" s="311"/>
      <c r="N13" s="269">
        <v>96</v>
      </c>
      <c r="O13" s="269">
        <v>48</v>
      </c>
      <c r="P13" s="269">
        <v>96</v>
      </c>
      <c r="Q13" s="251"/>
      <c r="R13" s="308"/>
      <c r="S13" s="252"/>
      <c r="T13" s="278"/>
      <c r="U13" s="282"/>
      <c r="V13" s="202"/>
      <c r="W13" s="203"/>
      <c r="X13" s="203"/>
      <c r="Y13" s="203"/>
      <c r="Z13" s="203"/>
      <c r="AA13" s="203"/>
      <c r="AB13" s="204"/>
    </row>
    <row r="14" spans="1:28" s="264" customFormat="1" ht="6" customHeight="1">
      <c r="A14" s="199"/>
      <c r="B14" s="200"/>
      <c r="C14" s="200"/>
      <c r="D14" s="200"/>
      <c r="E14" s="200"/>
      <c r="F14" s="200"/>
      <c r="G14" s="200"/>
      <c r="H14" s="201"/>
      <c r="I14" s="256"/>
      <c r="J14" s="268"/>
      <c r="K14" s="257"/>
      <c r="L14" s="269">
        <v>94</v>
      </c>
      <c r="M14" s="311"/>
      <c r="N14" s="315">
        <v>94</v>
      </c>
      <c r="O14" s="269">
        <v>47</v>
      </c>
      <c r="P14" s="269">
        <v>94</v>
      </c>
      <c r="Q14" s="251"/>
      <c r="R14" s="307">
        <f>0.9*V3</f>
        <v>48.6</v>
      </c>
      <c r="S14" s="252"/>
      <c r="T14" s="278"/>
      <c r="U14" s="282"/>
      <c r="V14" s="202"/>
      <c r="W14" s="203"/>
      <c r="X14" s="203"/>
      <c r="Y14" s="203"/>
      <c r="Z14" s="203"/>
      <c r="AA14" s="203"/>
      <c r="AB14" s="204"/>
    </row>
    <row r="15" spans="1:28" s="264" customFormat="1" ht="6" customHeight="1">
      <c r="A15" s="199"/>
      <c r="B15" s="200"/>
      <c r="C15" s="200"/>
      <c r="D15" s="200"/>
      <c r="E15" s="200"/>
      <c r="F15" s="200"/>
      <c r="G15" s="200"/>
      <c r="H15" s="201"/>
      <c r="I15" s="256"/>
      <c r="J15" s="268"/>
      <c r="K15" s="257"/>
      <c r="L15" s="269">
        <v>92</v>
      </c>
      <c r="M15" s="311"/>
      <c r="N15" s="269">
        <v>92</v>
      </c>
      <c r="O15" s="269">
        <v>46</v>
      </c>
      <c r="P15" s="269">
        <v>92</v>
      </c>
      <c r="Q15" s="259"/>
      <c r="R15" s="307"/>
      <c r="S15" s="252"/>
      <c r="T15" s="278"/>
      <c r="U15" s="282"/>
      <c r="V15" s="202"/>
      <c r="W15" s="203"/>
      <c r="X15" s="203"/>
      <c r="Y15" s="203"/>
      <c r="Z15" s="203"/>
      <c r="AA15" s="203"/>
      <c r="AB15" s="204"/>
    </row>
    <row r="16" spans="1:28" s="264" customFormat="1" ht="6" customHeight="1">
      <c r="A16" s="199"/>
      <c r="B16" s="200"/>
      <c r="C16" s="200"/>
      <c r="D16" s="200"/>
      <c r="E16" s="200"/>
      <c r="F16" s="200"/>
      <c r="G16" s="200"/>
      <c r="H16" s="201"/>
      <c r="I16" s="256"/>
      <c r="J16" s="268"/>
      <c r="K16" s="257"/>
      <c r="L16" s="269">
        <v>90</v>
      </c>
      <c r="M16" s="311"/>
      <c r="N16" s="315">
        <v>90</v>
      </c>
      <c r="O16" s="269">
        <v>45</v>
      </c>
      <c r="P16" s="270">
        <v>90</v>
      </c>
      <c r="Q16" s="251"/>
      <c r="R16" s="307"/>
      <c r="S16" s="252"/>
      <c r="T16" s="278"/>
      <c r="U16" s="282"/>
      <c r="V16" s="202"/>
      <c r="W16" s="203"/>
      <c r="X16" s="203"/>
      <c r="Y16" s="203"/>
      <c r="Z16" s="203"/>
      <c r="AA16" s="203"/>
      <c r="AB16" s="204"/>
    </row>
    <row r="17" spans="1:28" s="264" customFormat="1" ht="6" customHeight="1">
      <c r="A17" s="199"/>
      <c r="B17" s="200"/>
      <c r="C17" s="200"/>
      <c r="D17" s="200"/>
      <c r="E17" s="200"/>
      <c r="F17" s="200"/>
      <c r="G17" s="200"/>
      <c r="H17" s="201"/>
      <c r="I17" s="256"/>
      <c r="J17" s="268"/>
      <c r="K17" s="257"/>
      <c r="L17" s="269">
        <v>88</v>
      </c>
      <c r="M17" s="311"/>
      <c r="N17" s="269">
        <v>88</v>
      </c>
      <c r="O17" s="269">
        <v>44</v>
      </c>
      <c r="P17" s="269">
        <v>88</v>
      </c>
      <c r="Q17" s="251"/>
      <c r="R17" s="308"/>
      <c r="S17" s="252"/>
      <c r="T17" s="278"/>
      <c r="U17" s="282"/>
      <c r="V17" s="202"/>
      <c r="W17" s="203"/>
      <c r="X17" s="203"/>
      <c r="Y17" s="203"/>
      <c r="Z17" s="203"/>
      <c r="AA17" s="203"/>
      <c r="AB17" s="204"/>
    </row>
    <row r="18" spans="1:28" s="264" customFormat="1" ht="6" customHeight="1">
      <c r="A18" s="199"/>
      <c r="B18" s="200"/>
      <c r="C18" s="200"/>
      <c r="D18" s="200"/>
      <c r="E18" s="200"/>
      <c r="F18" s="200"/>
      <c r="G18" s="200"/>
      <c r="H18" s="201"/>
      <c r="I18" s="256"/>
      <c r="J18" s="268"/>
      <c r="K18" s="257"/>
      <c r="L18" s="269">
        <v>86</v>
      </c>
      <c r="M18" s="311"/>
      <c r="N18" s="315">
        <v>86</v>
      </c>
      <c r="O18" s="269">
        <v>43</v>
      </c>
      <c r="P18" s="269">
        <v>86</v>
      </c>
      <c r="Q18" s="251"/>
      <c r="R18" s="308"/>
      <c r="S18" s="252"/>
      <c r="T18" s="278"/>
      <c r="U18" s="282"/>
      <c r="V18" s="202"/>
      <c r="W18" s="203"/>
      <c r="X18" s="203"/>
      <c r="Y18" s="203"/>
      <c r="Z18" s="203"/>
      <c r="AA18" s="203"/>
      <c r="AB18" s="204"/>
    </row>
    <row r="19" spans="1:28" s="264" customFormat="1" ht="6" customHeight="1">
      <c r="A19" s="199"/>
      <c r="B19" s="200"/>
      <c r="C19" s="200"/>
      <c r="D19" s="200"/>
      <c r="E19" s="200"/>
      <c r="F19" s="200"/>
      <c r="G19" s="200"/>
      <c r="H19" s="201"/>
      <c r="I19" s="256"/>
      <c r="J19" s="268"/>
      <c r="K19" s="257"/>
      <c r="L19" s="269">
        <v>84</v>
      </c>
      <c r="M19" s="311"/>
      <c r="N19" s="269">
        <v>84</v>
      </c>
      <c r="O19" s="269">
        <v>42</v>
      </c>
      <c r="P19" s="269">
        <v>84</v>
      </c>
      <c r="Q19" s="251"/>
      <c r="R19" s="307">
        <f>0.8*V3</f>
        <v>43.2</v>
      </c>
      <c r="S19" s="252"/>
      <c r="T19" s="278"/>
      <c r="U19" s="282"/>
      <c r="V19" s="202"/>
      <c r="W19" s="203"/>
      <c r="X19" s="203"/>
      <c r="Y19" s="203"/>
      <c r="Z19" s="203"/>
      <c r="AA19" s="203"/>
      <c r="AB19" s="204"/>
    </row>
    <row r="20" spans="1:28" s="264" customFormat="1" ht="6" customHeight="1">
      <c r="A20" s="199"/>
      <c r="B20" s="200"/>
      <c r="C20" s="200"/>
      <c r="D20" s="200"/>
      <c r="E20" s="200"/>
      <c r="F20" s="200"/>
      <c r="G20" s="200"/>
      <c r="H20" s="201"/>
      <c r="I20" s="256"/>
      <c r="J20" s="268"/>
      <c r="K20" s="257"/>
      <c r="L20" s="269">
        <v>82</v>
      </c>
      <c r="M20" s="311"/>
      <c r="N20" s="315">
        <v>82</v>
      </c>
      <c r="O20" s="269">
        <v>41</v>
      </c>
      <c r="P20" s="269">
        <v>82</v>
      </c>
      <c r="Q20" s="259"/>
      <c r="R20" s="307"/>
      <c r="S20" s="252"/>
      <c r="T20" s="278"/>
      <c r="U20" s="282"/>
      <c r="V20" s="202"/>
      <c r="W20" s="203"/>
      <c r="X20" s="203"/>
      <c r="Y20" s="203"/>
      <c r="Z20" s="203"/>
      <c r="AA20" s="203"/>
      <c r="AB20" s="204"/>
    </row>
    <row r="21" spans="1:28" s="264" customFormat="1" ht="6" customHeight="1">
      <c r="A21" s="199"/>
      <c r="B21" s="200"/>
      <c r="C21" s="200"/>
      <c r="D21" s="200"/>
      <c r="E21" s="200"/>
      <c r="F21" s="200"/>
      <c r="G21" s="200"/>
      <c r="H21" s="201"/>
      <c r="I21" s="256"/>
      <c r="J21" s="268"/>
      <c r="K21" s="257"/>
      <c r="L21" s="269">
        <v>80</v>
      </c>
      <c r="M21" s="311"/>
      <c r="N21" s="269">
        <v>80</v>
      </c>
      <c r="O21" s="269">
        <v>40</v>
      </c>
      <c r="P21" s="270">
        <v>80</v>
      </c>
      <c r="Q21" s="251"/>
      <c r="R21" s="307"/>
      <c r="S21" s="252"/>
      <c r="T21" s="278"/>
      <c r="U21" s="282"/>
      <c r="V21" s="202"/>
      <c r="W21" s="203"/>
      <c r="X21" s="203"/>
      <c r="Y21" s="203"/>
      <c r="Z21" s="203"/>
      <c r="AA21" s="203"/>
      <c r="AB21" s="204"/>
    </row>
    <row r="22" spans="1:28" s="264" customFormat="1" ht="6" customHeight="1">
      <c r="A22" s="199"/>
      <c r="B22" s="200"/>
      <c r="C22" s="200"/>
      <c r="D22" s="200"/>
      <c r="E22" s="200"/>
      <c r="F22" s="200"/>
      <c r="G22" s="200"/>
      <c r="H22" s="201"/>
      <c r="I22" s="256"/>
      <c r="J22" s="268"/>
      <c r="K22" s="257"/>
      <c r="L22" s="269">
        <v>78</v>
      </c>
      <c r="M22" s="311"/>
      <c r="N22" s="315">
        <v>78</v>
      </c>
      <c r="O22" s="269">
        <v>39</v>
      </c>
      <c r="P22" s="269">
        <v>78</v>
      </c>
      <c r="Q22" s="251"/>
      <c r="R22" s="308"/>
      <c r="S22" s="252"/>
      <c r="T22" s="278"/>
      <c r="U22" s="282"/>
      <c r="V22" s="202"/>
      <c r="W22" s="203"/>
      <c r="X22" s="203"/>
      <c r="Y22" s="203"/>
      <c r="Z22" s="203"/>
      <c r="AA22" s="203"/>
      <c r="AB22" s="204"/>
    </row>
    <row r="23" spans="1:28" s="264" customFormat="1" ht="6" customHeight="1">
      <c r="A23" s="199"/>
      <c r="B23" s="200"/>
      <c r="C23" s="200"/>
      <c r="D23" s="200"/>
      <c r="E23" s="200"/>
      <c r="F23" s="200"/>
      <c r="G23" s="200"/>
      <c r="H23" s="201"/>
      <c r="I23" s="256"/>
      <c r="J23" s="268"/>
      <c r="K23" s="257"/>
      <c r="L23" s="269">
        <v>76</v>
      </c>
      <c r="M23" s="311"/>
      <c r="N23" s="269">
        <v>76</v>
      </c>
      <c r="O23" s="269">
        <v>38</v>
      </c>
      <c r="P23" s="269">
        <v>76</v>
      </c>
      <c r="Q23" s="251"/>
      <c r="R23" s="308"/>
      <c r="S23" s="252"/>
      <c r="T23" s="278"/>
      <c r="U23" s="282"/>
      <c r="V23" s="202"/>
      <c r="W23" s="203"/>
      <c r="X23" s="203"/>
      <c r="Y23" s="203"/>
      <c r="Z23" s="203"/>
      <c r="AA23" s="203"/>
      <c r="AB23" s="204"/>
    </row>
    <row r="24" spans="1:28" s="264" customFormat="1" ht="6" customHeight="1">
      <c r="A24" s="199"/>
      <c r="B24" s="200"/>
      <c r="C24" s="200"/>
      <c r="D24" s="200"/>
      <c r="E24" s="200"/>
      <c r="F24" s="200"/>
      <c r="G24" s="200"/>
      <c r="H24" s="201"/>
      <c r="I24" s="256"/>
      <c r="J24" s="268"/>
      <c r="K24" s="257"/>
      <c r="L24" s="269">
        <v>74</v>
      </c>
      <c r="M24" s="311"/>
      <c r="N24" s="315">
        <v>74</v>
      </c>
      <c r="O24" s="269">
        <v>37</v>
      </c>
      <c r="P24" s="269">
        <v>74</v>
      </c>
      <c r="Q24" s="251"/>
      <c r="R24" s="307">
        <f>0.7*V3</f>
        <v>37.799999999999997</v>
      </c>
      <c r="S24" s="252"/>
      <c r="T24" s="278"/>
      <c r="U24" s="282"/>
      <c r="V24" s="202"/>
      <c r="W24" s="203"/>
      <c r="X24" s="203"/>
      <c r="Y24" s="203"/>
      <c r="Z24" s="203"/>
      <c r="AA24" s="203"/>
      <c r="AB24" s="204"/>
    </row>
    <row r="25" spans="1:28" s="264" customFormat="1" ht="6" customHeight="1">
      <c r="A25" s="199"/>
      <c r="B25" s="200"/>
      <c r="C25" s="200"/>
      <c r="D25" s="200"/>
      <c r="E25" s="200"/>
      <c r="F25" s="200"/>
      <c r="G25" s="200"/>
      <c r="H25" s="201"/>
      <c r="I25" s="256"/>
      <c r="J25" s="268"/>
      <c r="K25" s="257"/>
      <c r="L25" s="269">
        <v>72</v>
      </c>
      <c r="M25" s="311"/>
      <c r="N25" s="269">
        <v>72</v>
      </c>
      <c r="O25" s="269">
        <v>36</v>
      </c>
      <c r="P25" s="269">
        <v>72</v>
      </c>
      <c r="Q25" s="259"/>
      <c r="R25" s="307"/>
      <c r="S25" s="252"/>
      <c r="T25" s="278"/>
      <c r="U25" s="282"/>
      <c r="V25" s="202"/>
      <c r="W25" s="203"/>
      <c r="X25" s="203"/>
      <c r="Y25" s="203"/>
      <c r="Z25" s="203"/>
      <c r="AA25" s="203"/>
      <c r="AB25" s="204"/>
    </row>
    <row r="26" spans="1:28" s="264" customFormat="1" ht="6" customHeight="1">
      <c r="A26" s="199"/>
      <c r="B26" s="200"/>
      <c r="C26" s="200"/>
      <c r="D26" s="200"/>
      <c r="E26" s="200"/>
      <c r="F26" s="200"/>
      <c r="G26" s="200"/>
      <c r="H26" s="201"/>
      <c r="I26" s="256"/>
      <c r="J26" s="268"/>
      <c r="K26" s="257"/>
      <c r="L26" s="269">
        <v>70</v>
      </c>
      <c r="M26" s="311"/>
      <c r="N26" s="315">
        <v>70</v>
      </c>
      <c r="O26" s="269">
        <v>35</v>
      </c>
      <c r="P26" s="270">
        <v>70</v>
      </c>
      <c r="Q26" s="251"/>
      <c r="R26" s="307"/>
      <c r="S26" s="252"/>
      <c r="T26" s="278"/>
      <c r="U26" s="282"/>
      <c r="V26" s="202"/>
      <c r="W26" s="203"/>
      <c r="X26" s="203"/>
      <c r="Y26" s="203"/>
      <c r="Z26" s="203"/>
      <c r="AA26" s="203"/>
      <c r="AB26" s="204"/>
    </row>
    <row r="27" spans="1:28" s="264" customFormat="1" ht="6" customHeight="1">
      <c r="A27" s="199"/>
      <c r="B27" s="200"/>
      <c r="C27" s="200"/>
      <c r="D27" s="200"/>
      <c r="E27" s="200"/>
      <c r="F27" s="200"/>
      <c r="G27" s="200"/>
      <c r="H27" s="201"/>
      <c r="I27" s="256"/>
      <c r="J27" s="268"/>
      <c r="K27" s="257"/>
      <c r="L27" s="269">
        <v>68</v>
      </c>
      <c r="M27" s="311"/>
      <c r="N27" s="269">
        <v>68</v>
      </c>
      <c r="O27" s="269">
        <v>34</v>
      </c>
      <c r="P27" s="269">
        <v>68</v>
      </c>
      <c r="Q27" s="251"/>
      <c r="R27" s="308"/>
      <c r="S27" s="252"/>
      <c r="T27" s="278"/>
      <c r="U27" s="282"/>
      <c r="V27" s="202"/>
      <c r="W27" s="203"/>
      <c r="X27" s="203"/>
      <c r="Y27" s="203"/>
      <c r="Z27" s="203"/>
      <c r="AA27" s="203"/>
      <c r="AB27" s="204"/>
    </row>
    <row r="28" spans="1:28" s="264" customFormat="1" ht="6" customHeight="1">
      <c r="A28" s="199"/>
      <c r="B28" s="200"/>
      <c r="C28" s="200"/>
      <c r="D28" s="200"/>
      <c r="E28" s="200"/>
      <c r="F28" s="200"/>
      <c r="G28" s="200"/>
      <c r="H28" s="201"/>
      <c r="I28" s="256"/>
      <c r="J28" s="268"/>
      <c r="K28" s="257"/>
      <c r="L28" s="269">
        <v>66</v>
      </c>
      <c r="M28" s="311"/>
      <c r="N28" s="315">
        <v>66</v>
      </c>
      <c r="O28" s="269">
        <v>33</v>
      </c>
      <c r="P28" s="269">
        <v>66</v>
      </c>
      <c r="Q28" s="251"/>
      <c r="R28" s="308"/>
      <c r="S28" s="252"/>
      <c r="T28" s="278"/>
      <c r="U28" s="282"/>
      <c r="V28" s="202"/>
      <c r="W28" s="203"/>
      <c r="X28" s="203"/>
      <c r="Y28" s="203"/>
      <c r="Z28" s="203"/>
      <c r="AA28" s="203"/>
      <c r="AB28" s="204"/>
    </row>
    <row r="29" spans="1:28" s="264" customFormat="1" ht="6" customHeight="1">
      <c r="A29" s="199"/>
      <c r="B29" s="200"/>
      <c r="C29" s="200"/>
      <c r="D29" s="200"/>
      <c r="E29" s="200"/>
      <c r="F29" s="200"/>
      <c r="G29" s="200"/>
      <c r="H29" s="201"/>
      <c r="I29" s="258"/>
      <c r="J29" s="268"/>
      <c r="K29" s="257"/>
      <c r="L29" s="269">
        <v>64</v>
      </c>
      <c r="M29" s="311"/>
      <c r="N29" s="269">
        <v>64</v>
      </c>
      <c r="O29" s="269">
        <v>32</v>
      </c>
      <c r="P29" s="269">
        <v>64</v>
      </c>
      <c r="Q29" s="251"/>
      <c r="R29" s="309">
        <f>0.6*V3</f>
        <v>32.4</v>
      </c>
      <c r="S29" s="252"/>
      <c r="T29" s="278"/>
      <c r="U29" s="282"/>
      <c r="V29" s="202"/>
      <c r="W29" s="203"/>
      <c r="X29" s="203"/>
      <c r="Y29" s="203"/>
      <c r="Z29" s="203"/>
      <c r="AA29" s="203"/>
      <c r="AB29" s="204"/>
    </row>
    <row r="30" spans="1:28" s="264" customFormat="1" ht="6" customHeight="1" thickBot="1">
      <c r="A30" s="205"/>
      <c r="B30" s="206"/>
      <c r="C30" s="206"/>
      <c r="D30" s="206"/>
      <c r="E30" s="206"/>
      <c r="F30" s="206"/>
      <c r="G30" s="206"/>
      <c r="H30" s="207"/>
      <c r="I30" s="258"/>
      <c r="J30" s="268"/>
      <c r="K30" s="257"/>
      <c r="L30" s="269">
        <v>62</v>
      </c>
      <c r="M30" s="311"/>
      <c r="N30" s="315">
        <v>62</v>
      </c>
      <c r="O30" s="269">
        <v>31</v>
      </c>
      <c r="P30" s="269">
        <v>62</v>
      </c>
      <c r="Q30" s="259"/>
      <c r="R30" s="309"/>
      <c r="S30" s="252"/>
      <c r="T30" s="278"/>
      <c r="U30" s="282"/>
      <c r="V30" s="208"/>
      <c r="W30" s="209"/>
      <c r="X30" s="209"/>
      <c r="Y30" s="209"/>
      <c r="Z30" s="209"/>
      <c r="AA30" s="209"/>
      <c r="AB30" s="210"/>
    </row>
    <row r="31" spans="1:28" ht="6" customHeight="1">
      <c r="A31" s="190"/>
      <c r="B31" s="191"/>
      <c r="C31" s="191"/>
      <c r="D31" s="191"/>
      <c r="E31" s="191"/>
      <c r="F31" s="191"/>
      <c r="G31" s="191"/>
      <c r="H31" s="191"/>
      <c r="I31" s="191"/>
      <c r="J31" s="268"/>
      <c r="K31" s="191"/>
      <c r="L31" s="269">
        <v>60</v>
      </c>
      <c r="M31" s="316"/>
      <c r="N31" s="269">
        <v>60</v>
      </c>
      <c r="O31" s="269">
        <v>30</v>
      </c>
      <c r="P31" s="270">
        <v>60</v>
      </c>
      <c r="Q31" s="251"/>
      <c r="R31" s="309"/>
      <c r="S31" s="277"/>
      <c r="T31" s="278"/>
      <c r="U31" s="248"/>
      <c r="V31" s="191"/>
      <c r="W31" s="191"/>
      <c r="X31" s="191"/>
      <c r="Y31" s="191"/>
      <c r="Z31" s="191"/>
      <c r="AA31" s="191"/>
      <c r="AB31" s="182"/>
    </row>
    <row r="32" spans="1:28" ht="6" customHeight="1">
      <c r="A32" s="190"/>
      <c r="B32" s="191"/>
      <c r="C32" s="191"/>
      <c r="D32" s="191"/>
      <c r="E32" s="191"/>
      <c r="F32" s="191"/>
      <c r="G32" s="191"/>
      <c r="H32" s="191"/>
      <c r="I32" s="191"/>
      <c r="J32" s="268"/>
      <c r="K32" s="191"/>
      <c r="L32" s="269">
        <v>58</v>
      </c>
      <c r="M32" s="316"/>
      <c r="N32" s="315">
        <v>58</v>
      </c>
      <c r="O32" s="269">
        <v>29</v>
      </c>
      <c r="P32" s="269">
        <v>58</v>
      </c>
      <c r="Q32" s="251"/>
      <c r="R32" s="308"/>
      <c r="S32" s="277"/>
      <c r="T32" s="278"/>
      <c r="U32" s="248"/>
      <c r="V32" s="191"/>
      <c r="W32" s="191"/>
      <c r="X32" s="191"/>
      <c r="Y32" s="191"/>
      <c r="Z32" s="191"/>
      <c r="AA32" s="191"/>
      <c r="AB32" s="182"/>
    </row>
    <row r="33" spans="1:28" ht="6" customHeight="1">
      <c r="A33" s="190"/>
      <c r="B33" s="191"/>
      <c r="C33" s="191"/>
      <c r="D33" s="191"/>
      <c r="E33" s="191"/>
      <c r="F33" s="191"/>
      <c r="G33" s="191"/>
      <c r="H33" s="191"/>
      <c r="I33" s="191"/>
      <c r="J33" s="268"/>
      <c r="K33" s="191"/>
      <c r="L33" s="269">
        <v>56</v>
      </c>
      <c r="M33" s="316"/>
      <c r="N33" s="269">
        <v>56</v>
      </c>
      <c r="O33" s="269">
        <v>28</v>
      </c>
      <c r="P33" s="269">
        <v>56</v>
      </c>
      <c r="Q33" s="251"/>
      <c r="R33" s="308"/>
      <c r="S33" s="277"/>
      <c r="T33" s="278"/>
      <c r="U33" s="248"/>
      <c r="V33" s="191"/>
      <c r="W33" s="191"/>
      <c r="X33" s="191"/>
      <c r="Y33" s="191"/>
      <c r="Z33" s="191"/>
      <c r="AA33" s="191"/>
      <c r="AB33" s="182"/>
    </row>
    <row r="34" spans="1:28" ht="6" customHeight="1">
      <c r="A34" s="283" t="s">
        <v>19</v>
      </c>
      <c r="B34" s="284"/>
      <c r="C34" s="284"/>
      <c r="D34" s="284"/>
      <c r="E34" s="284"/>
      <c r="F34" s="284"/>
      <c r="G34" s="284"/>
      <c r="H34" s="284"/>
      <c r="I34" s="191"/>
      <c r="J34" s="268"/>
      <c r="K34" s="191"/>
      <c r="L34" s="269">
        <v>54</v>
      </c>
      <c r="M34" s="316"/>
      <c r="N34" s="315">
        <v>54</v>
      </c>
      <c r="O34" s="269">
        <v>27</v>
      </c>
      <c r="P34" s="269">
        <v>54</v>
      </c>
      <c r="Q34" s="251"/>
      <c r="R34" s="309">
        <f>0.5*V3</f>
        <v>27</v>
      </c>
      <c r="S34" s="277"/>
      <c r="T34" s="278"/>
      <c r="U34" s="256"/>
      <c r="V34" s="284" t="s">
        <v>19</v>
      </c>
      <c r="W34" s="284"/>
      <c r="X34" s="284"/>
      <c r="Y34" s="284"/>
      <c r="Z34" s="284"/>
      <c r="AA34" s="284"/>
      <c r="AB34" s="285"/>
    </row>
    <row r="35" spans="1:28" ht="6" customHeight="1">
      <c r="A35" s="283"/>
      <c r="B35" s="284"/>
      <c r="C35" s="284"/>
      <c r="D35" s="284"/>
      <c r="E35" s="284"/>
      <c r="F35" s="284"/>
      <c r="G35" s="284"/>
      <c r="H35" s="284"/>
      <c r="I35" s="191"/>
      <c r="J35" s="268"/>
      <c r="K35" s="191"/>
      <c r="L35" s="269">
        <v>52</v>
      </c>
      <c r="M35" s="316"/>
      <c r="N35" s="269">
        <v>52</v>
      </c>
      <c r="O35" s="269">
        <v>26</v>
      </c>
      <c r="P35" s="269">
        <v>52</v>
      </c>
      <c r="Q35" s="259"/>
      <c r="R35" s="309"/>
      <c r="S35" s="277"/>
      <c r="T35" s="278"/>
      <c r="U35" s="256"/>
      <c r="V35" s="284"/>
      <c r="W35" s="284"/>
      <c r="X35" s="284"/>
      <c r="Y35" s="284"/>
      <c r="Z35" s="284"/>
      <c r="AA35" s="284"/>
      <c r="AB35" s="285"/>
    </row>
    <row r="36" spans="1:28" ht="6" customHeight="1">
      <c r="A36" s="283"/>
      <c r="B36" s="284"/>
      <c r="C36" s="284"/>
      <c r="D36" s="284"/>
      <c r="E36" s="284"/>
      <c r="F36" s="284"/>
      <c r="G36" s="284"/>
      <c r="H36" s="284"/>
      <c r="I36" s="191"/>
      <c r="J36" s="268"/>
      <c r="K36" s="191"/>
      <c r="L36" s="269">
        <v>50</v>
      </c>
      <c r="M36" s="316"/>
      <c r="N36" s="315">
        <v>50</v>
      </c>
      <c r="O36" s="269">
        <v>25</v>
      </c>
      <c r="P36" s="270">
        <v>50</v>
      </c>
      <c r="Q36" s="251"/>
      <c r="R36" s="309"/>
      <c r="S36" s="277"/>
      <c r="T36" s="278"/>
      <c r="U36" s="256"/>
      <c r="V36" s="284"/>
      <c r="W36" s="284"/>
      <c r="X36" s="284"/>
      <c r="Y36" s="284"/>
      <c r="Z36" s="284"/>
      <c r="AA36" s="284"/>
      <c r="AB36" s="285"/>
    </row>
    <row r="37" spans="1:28" ht="6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268"/>
      <c r="K37" s="191"/>
      <c r="L37" s="269">
        <v>48</v>
      </c>
      <c r="M37" s="316"/>
      <c r="N37" s="269">
        <v>48</v>
      </c>
      <c r="O37" s="269">
        <v>24</v>
      </c>
      <c r="P37" s="269">
        <v>48</v>
      </c>
      <c r="Q37" s="251"/>
      <c r="R37" s="308"/>
      <c r="S37" s="277"/>
      <c r="T37" s="278"/>
      <c r="U37" s="248"/>
      <c r="V37" s="191"/>
      <c r="W37" s="191"/>
      <c r="X37" s="191"/>
      <c r="Y37" s="191"/>
      <c r="Z37" s="191"/>
      <c r="AA37" s="191"/>
      <c r="AB37" s="182"/>
    </row>
    <row r="38" spans="1:28" ht="6" customHeight="1">
      <c r="A38" s="190"/>
      <c r="B38" s="191"/>
      <c r="C38" s="191"/>
      <c r="D38" s="191"/>
      <c r="E38" s="191"/>
      <c r="F38" s="191"/>
      <c r="G38" s="191"/>
      <c r="H38" s="191"/>
      <c r="I38" s="191"/>
      <c r="J38" s="268"/>
      <c r="K38" s="191"/>
      <c r="L38" s="269">
        <v>46</v>
      </c>
      <c r="M38" s="316"/>
      <c r="N38" s="315">
        <v>46</v>
      </c>
      <c r="O38" s="269">
        <v>23</v>
      </c>
      <c r="P38" s="269">
        <v>46</v>
      </c>
      <c r="Q38" s="251"/>
      <c r="R38" s="308"/>
      <c r="S38" s="277"/>
      <c r="T38" s="278"/>
      <c r="U38" s="248"/>
      <c r="V38" s="191"/>
      <c r="W38" s="191"/>
      <c r="X38" s="191"/>
      <c r="Y38" s="191"/>
      <c r="Z38" s="191"/>
      <c r="AA38" s="191"/>
      <c r="AB38" s="182"/>
    </row>
    <row r="39" spans="1:28" ht="6" customHeight="1" thickBot="1">
      <c r="A39" s="190"/>
      <c r="B39" s="191"/>
      <c r="C39" s="191"/>
      <c r="D39" s="191"/>
      <c r="E39" s="191"/>
      <c r="F39" s="191"/>
      <c r="G39" s="191"/>
      <c r="H39" s="191"/>
      <c r="I39" s="191"/>
      <c r="J39" s="268"/>
      <c r="K39" s="191"/>
      <c r="L39" s="269">
        <v>44</v>
      </c>
      <c r="M39" s="316"/>
      <c r="N39" s="269">
        <v>44</v>
      </c>
      <c r="O39" s="269">
        <v>22</v>
      </c>
      <c r="P39" s="269">
        <v>44</v>
      </c>
      <c r="Q39" s="251"/>
      <c r="R39" s="309">
        <f>0.4*V3</f>
        <v>21.6</v>
      </c>
      <c r="S39" s="277"/>
      <c r="T39" s="278"/>
      <c r="U39" s="256"/>
      <c r="V39" s="193"/>
      <c r="W39" s="193"/>
      <c r="X39" s="193"/>
      <c r="Y39" s="193"/>
      <c r="Z39" s="191"/>
      <c r="AA39" s="191"/>
      <c r="AB39" s="182"/>
    </row>
    <row r="40" spans="1:28" ht="6" customHeight="1">
      <c r="A40" s="286" t="s">
        <v>3</v>
      </c>
      <c r="B40" s="287"/>
      <c r="C40" s="287"/>
      <c r="D40" s="287"/>
      <c r="E40" s="287"/>
      <c r="F40" s="287"/>
      <c r="G40" s="287"/>
      <c r="H40" s="288"/>
      <c r="I40" s="248"/>
      <c r="J40" s="268"/>
      <c r="K40" s="191"/>
      <c r="L40" s="269">
        <v>42</v>
      </c>
      <c r="M40" s="316"/>
      <c r="N40" s="315">
        <v>42</v>
      </c>
      <c r="O40" s="269">
        <v>21</v>
      </c>
      <c r="P40" s="269">
        <v>42</v>
      </c>
      <c r="Q40" s="259"/>
      <c r="R40" s="309"/>
      <c r="S40" s="277"/>
      <c r="T40" s="278"/>
      <c r="U40" s="256"/>
      <c r="V40" s="289" t="s">
        <v>2</v>
      </c>
      <c r="W40" s="290"/>
      <c r="X40" s="290"/>
      <c r="Y40" s="290"/>
      <c r="Z40" s="290"/>
      <c r="AA40" s="290"/>
      <c r="AB40" s="291"/>
    </row>
    <row r="41" spans="1:28" ht="6" customHeight="1">
      <c r="A41" s="292"/>
      <c r="B41" s="293"/>
      <c r="C41" s="293"/>
      <c r="D41" s="293"/>
      <c r="E41" s="293"/>
      <c r="F41" s="293"/>
      <c r="G41" s="293"/>
      <c r="H41" s="294"/>
      <c r="I41" s="248"/>
      <c r="J41" s="268"/>
      <c r="K41" s="191"/>
      <c r="L41" s="269">
        <v>40</v>
      </c>
      <c r="M41" s="316"/>
      <c r="N41" s="269">
        <v>40</v>
      </c>
      <c r="O41" s="269">
        <v>20</v>
      </c>
      <c r="P41" s="270">
        <v>40</v>
      </c>
      <c r="Q41" s="251"/>
      <c r="R41" s="309"/>
      <c r="S41" s="277"/>
      <c r="T41" s="278"/>
      <c r="U41" s="256"/>
      <c r="V41" s="295"/>
      <c r="W41" s="296"/>
      <c r="X41" s="296"/>
      <c r="Y41" s="296"/>
      <c r="Z41" s="296"/>
      <c r="AA41" s="296"/>
      <c r="AB41" s="297"/>
    </row>
    <row r="42" spans="1:28" ht="6" customHeight="1" thickBot="1">
      <c r="A42" s="298"/>
      <c r="B42" s="299"/>
      <c r="C42" s="299"/>
      <c r="D42" s="299"/>
      <c r="E42" s="299"/>
      <c r="F42" s="299"/>
      <c r="G42" s="299"/>
      <c r="H42" s="300"/>
      <c r="I42" s="248"/>
      <c r="J42" s="268"/>
      <c r="K42" s="191"/>
      <c r="L42" s="269">
        <v>38</v>
      </c>
      <c r="M42" s="316"/>
      <c r="N42" s="315">
        <v>38</v>
      </c>
      <c r="O42" s="269">
        <v>19</v>
      </c>
      <c r="P42" s="269">
        <v>38</v>
      </c>
      <c r="Q42" s="251"/>
      <c r="R42" s="308"/>
      <c r="S42" s="277"/>
      <c r="T42" s="278"/>
      <c r="U42" s="256"/>
      <c r="V42" s="301"/>
      <c r="W42" s="302"/>
      <c r="X42" s="302"/>
      <c r="Y42" s="302"/>
      <c r="Z42" s="302"/>
      <c r="AA42" s="302"/>
      <c r="AB42" s="303"/>
    </row>
    <row r="43" spans="1:28" ht="6" customHeight="1">
      <c r="A43" s="211"/>
      <c r="B43" s="212"/>
      <c r="C43" s="212"/>
      <c r="D43" s="212"/>
      <c r="E43" s="212"/>
      <c r="F43" s="212"/>
      <c r="G43" s="212"/>
      <c r="H43" s="213"/>
      <c r="I43" s="248"/>
      <c r="J43" s="268"/>
      <c r="K43" s="191"/>
      <c r="L43" s="269">
        <v>36</v>
      </c>
      <c r="M43" s="316"/>
      <c r="N43" s="269">
        <v>36</v>
      </c>
      <c r="O43" s="269">
        <v>18</v>
      </c>
      <c r="P43" s="269">
        <v>36</v>
      </c>
      <c r="Q43" s="251"/>
      <c r="R43" s="308"/>
      <c r="S43" s="277"/>
      <c r="T43" s="278"/>
      <c r="U43" s="256"/>
      <c r="V43" s="214"/>
      <c r="W43" s="215"/>
      <c r="X43" s="215"/>
      <c r="Y43" s="215"/>
      <c r="Z43" s="215"/>
      <c r="AA43" s="215"/>
      <c r="AB43" s="216"/>
    </row>
    <row r="44" spans="1:28" ht="6" customHeight="1">
      <c r="A44" s="211"/>
      <c r="B44" s="212"/>
      <c r="C44" s="212"/>
      <c r="D44" s="212"/>
      <c r="E44" s="212"/>
      <c r="F44" s="212"/>
      <c r="G44" s="212"/>
      <c r="H44" s="213"/>
      <c r="I44" s="248"/>
      <c r="J44" s="268"/>
      <c r="K44" s="191"/>
      <c r="L44" s="269">
        <v>34</v>
      </c>
      <c r="M44" s="316"/>
      <c r="N44" s="315">
        <v>34</v>
      </c>
      <c r="O44" s="269">
        <v>17</v>
      </c>
      <c r="P44" s="269">
        <v>34</v>
      </c>
      <c r="Q44" s="251"/>
      <c r="R44" s="309">
        <f>0.3*V3</f>
        <v>16.2</v>
      </c>
      <c r="S44" s="277"/>
      <c r="T44" s="278"/>
      <c r="U44" s="256"/>
      <c r="V44" s="214"/>
      <c r="W44" s="215"/>
      <c r="X44" s="215"/>
      <c r="Y44" s="215"/>
      <c r="Z44" s="215"/>
      <c r="AA44" s="215"/>
      <c r="AB44" s="216"/>
    </row>
    <row r="45" spans="1:28" ht="6" customHeight="1">
      <c r="A45" s="211"/>
      <c r="B45" s="212"/>
      <c r="C45" s="212"/>
      <c r="D45" s="212"/>
      <c r="E45" s="212"/>
      <c r="F45" s="212"/>
      <c r="G45" s="212"/>
      <c r="H45" s="213"/>
      <c r="I45" s="248"/>
      <c r="J45" s="268"/>
      <c r="K45" s="191"/>
      <c r="L45" s="269">
        <v>32</v>
      </c>
      <c r="M45" s="316"/>
      <c r="N45" s="269">
        <v>32</v>
      </c>
      <c r="O45" s="269">
        <v>16</v>
      </c>
      <c r="P45" s="269">
        <v>32</v>
      </c>
      <c r="Q45" s="259"/>
      <c r="R45" s="309"/>
      <c r="S45" s="277"/>
      <c r="T45" s="278"/>
      <c r="U45" s="256"/>
      <c r="V45" s="214"/>
      <c r="W45" s="215"/>
      <c r="X45" s="215"/>
      <c r="Y45" s="215"/>
      <c r="Z45" s="215"/>
      <c r="AA45" s="215"/>
      <c r="AB45" s="216"/>
    </row>
    <row r="46" spans="1:28" ht="6" customHeight="1">
      <c r="A46" s="211"/>
      <c r="B46" s="212"/>
      <c r="C46" s="212"/>
      <c r="D46" s="212"/>
      <c r="E46" s="212"/>
      <c r="F46" s="212"/>
      <c r="G46" s="212"/>
      <c r="H46" s="213"/>
      <c r="I46" s="248"/>
      <c r="J46" s="268"/>
      <c r="K46" s="191"/>
      <c r="L46" s="269">
        <v>30</v>
      </c>
      <c r="M46" s="316"/>
      <c r="N46" s="315">
        <v>30</v>
      </c>
      <c r="O46" s="269">
        <v>15</v>
      </c>
      <c r="P46" s="270">
        <v>30</v>
      </c>
      <c r="Q46" s="251"/>
      <c r="R46" s="309"/>
      <c r="S46" s="277"/>
      <c r="T46" s="278"/>
      <c r="U46" s="256"/>
      <c r="V46" s="214"/>
      <c r="W46" s="215"/>
      <c r="X46" s="215"/>
      <c r="Y46" s="215"/>
      <c r="Z46" s="215"/>
      <c r="AA46" s="215"/>
      <c r="AB46" s="216"/>
    </row>
    <row r="47" spans="1:28" ht="6" customHeight="1">
      <c r="A47" s="211"/>
      <c r="B47" s="212"/>
      <c r="C47" s="212"/>
      <c r="D47" s="212"/>
      <c r="E47" s="212"/>
      <c r="F47" s="212"/>
      <c r="G47" s="212"/>
      <c r="H47" s="213"/>
      <c r="I47" s="248"/>
      <c r="J47" s="268"/>
      <c r="K47" s="191"/>
      <c r="L47" s="269">
        <v>28</v>
      </c>
      <c r="M47" s="316"/>
      <c r="N47" s="269">
        <v>28</v>
      </c>
      <c r="O47" s="269">
        <v>14</v>
      </c>
      <c r="P47" s="269">
        <v>28</v>
      </c>
      <c r="Q47" s="251"/>
      <c r="R47" s="308"/>
      <c r="S47" s="277"/>
      <c r="T47" s="278"/>
      <c r="U47" s="256"/>
      <c r="V47" s="214"/>
      <c r="W47" s="215"/>
      <c r="X47" s="215"/>
      <c r="Y47" s="215"/>
      <c r="Z47" s="215"/>
      <c r="AA47" s="215"/>
      <c r="AB47" s="216"/>
    </row>
    <row r="48" spans="1:28" ht="6" customHeight="1">
      <c r="A48" s="211"/>
      <c r="B48" s="212"/>
      <c r="C48" s="212"/>
      <c r="D48" s="212"/>
      <c r="E48" s="212"/>
      <c r="F48" s="212"/>
      <c r="G48" s="212"/>
      <c r="H48" s="213"/>
      <c r="I48" s="248"/>
      <c r="J48" s="268"/>
      <c r="K48" s="191"/>
      <c r="L48" s="269">
        <v>26</v>
      </c>
      <c r="M48" s="316"/>
      <c r="N48" s="315">
        <v>26</v>
      </c>
      <c r="O48" s="269">
        <v>13</v>
      </c>
      <c r="P48" s="269">
        <v>26</v>
      </c>
      <c r="Q48" s="251"/>
      <c r="R48" s="308"/>
      <c r="S48" s="277"/>
      <c r="T48" s="278"/>
      <c r="U48" s="256"/>
      <c r="V48" s="214"/>
      <c r="W48" s="215"/>
      <c r="X48" s="215"/>
      <c r="Y48" s="215"/>
      <c r="Z48" s="215"/>
      <c r="AA48" s="215"/>
      <c r="AB48" s="216"/>
    </row>
    <row r="49" spans="1:28" ht="6" customHeight="1">
      <c r="A49" s="211"/>
      <c r="B49" s="212"/>
      <c r="C49" s="212"/>
      <c r="D49" s="212"/>
      <c r="E49" s="212"/>
      <c r="F49" s="212"/>
      <c r="G49" s="212"/>
      <c r="H49" s="213"/>
      <c r="I49" s="248"/>
      <c r="J49" s="268"/>
      <c r="K49" s="191"/>
      <c r="L49" s="269">
        <v>24</v>
      </c>
      <c r="M49" s="316"/>
      <c r="N49" s="269">
        <v>24</v>
      </c>
      <c r="O49" s="269">
        <v>12</v>
      </c>
      <c r="P49" s="269">
        <v>24</v>
      </c>
      <c r="Q49" s="251"/>
      <c r="R49" s="309">
        <f>0.2*V3</f>
        <v>10.8</v>
      </c>
      <c r="S49" s="277"/>
      <c r="T49" s="278"/>
      <c r="U49" s="256"/>
      <c r="V49" s="214"/>
      <c r="W49" s="215"/>
      <c r="X49" s="215"/>
      <c r="Y49" s="215"/>
      <c r="Z49" s="215"/>
      <c r="AA49" s="215"/>
      <c r="AB49" s="216"/>
    </row>
    <row r="50" spans="1:28" ht="6" customHeight="1">
      <c r="A50" s="211"/>
      <c r="B50" s="212"/>
      <c r="C50" s="212"/>
      <c r="D50" s="212"/>
      <c r="E50" s="212"/>
      <c r="F50" s="212"/>
      <c r="G50" s="212"/>
      <c r="H50" s="213"/>
      <c r="I50" s="248"/>
      <c r="J50" s="268"/>
      <c r="K50" s="191"/>
      <c r="L50" s="269">
        <v>22</v>
      </c>
      <c r="M50" s="316"/>
      <c r="N50" s="315">
        <v>22</v>
      </c>
      <c r="O50" s="269">
        <v>11</v>
      </c>
      <c r="P50" s="269">
        <v>22</v>
      </c>
      <c r="Q50" s="259"/>
      <c r="R50" s="309"/>
      <c r="S50" s="277"/>
      <c r="T50" s="278"/>
      <c r="U50" s="256"/>
      <c r="V50" s="214"/>
      <c r="W50" s="215"/>
      <c r="X50" s="215"/>
      <c r="Y50" s="215"/>
      <c r="Z50" s="215"/>
      <c r="AA50" s="215"/>
      <c r="AB50" s="216"/>
    </row>
    <row r="51" spans="1:28" ht="6" customHeight="1">
      <c r="A51" s="211"/>
      <c r="B51" s="212"/>
      <c r="C51" s="212"/>
      <c r="D51" s="212"/>
      <c r="E51" s="212"/>
      <c r="F51" s="212"/>
      <c r="G51" s="212"/>
      <c r="H51" s="213"/>
      <c r="I51" s="248"/>
      <c r="J51" s="268"/>
      <c r="K51" s="191"/>
      <c r="L51" s="269">
        <v>20</v>
      </c>
      <c r="M51" s="316"/>
      <c r="N51" s="269">
        <v>20</v>
      </c>
      <c r="O51" s="269">
        <v>10</v>
      </c>
      <c r="P51" s="270">
        <v>20</v>
      </c>
      <c r="Q51" s="251"/>
      <c r="R51" s="309"/>
      <c r="S51" s="277"/>
      <c r="T51" s="278"/>
      <c r="U51" s="256"/>
      <c r="V51" s="214"/>
      <c r="W51" s="215"/>
      <c r="X51" s="215"/>
      <c r="Y51" s="215"/>
      <c r="Z51" s="215"/>
      <c r="AA51" s="215"/>
      <c r="AB51" s="216"/>
    </row>
    <row r="52" spans="1:28" ht="6" customHeight="1">
      <c r="A52" s="211"/>
      <c r="B52" s="212"/>
      <c r="C52" s="212"/>
      <c r="D52" s="212"/>
      <c r="E52" s="212"/>
      <c r="F52" s="212"/>
      <c r="G52" s="212"/>
      <c r="H52" s="213"/>
      <c r="I52" s="248"/>
      <c r="J52" s="268"/>
      <c r="K52" s="191"/>
      <c r="L52" s="269">
        <v>18</v>
      </c>
      <c r="M52" s="316"/>
      <c r="N52" s="315">
        <v>18</v>
      </c>
      <c r="O52" s="269">
        <v>9</v>
      </c>
      <c r="P52" s="269">
        <v>18</v>
      </c>
      <c r="Q52" s="251"/>
      <c r="R52" s="308"/>
      <c r="S52" s="277"/>
      <c r="T52" s="278"/>
      <c r="U52" s="256"/>
      <c r="V52" s="214"/>
      <c r="W52" s="215"/>
      <c r="X52" s="215"/>
      <c r="Y52" s="215"/>
      <c r="Z52" s="215"/>
      <c r="AA52" s="215"/>
      <c r="AB52" s="216"/>
    </row>
    <row r="53" spans="1:28" ht="6" customHeight="1">
      <c r="A53" s="211"/>
      <c r="B53" s="212"/>
      <c r="C53" s="212"/>
      <c r="D53" s="212"/>
      <c r="E53" s="212"/>
      <c r="F53" s="212"/>
      <c r="G53" s="212"/>
      <c r="H53" s="213"/>
      <c r="I53" s="248"/>
      <c r="J53" s="268"/>
      <c r="K53" s="191"/>
      <c r="L53" s="269">
        <v>16</v>
      </c>
      <c r="M53" s="316"/>
      <c r="N53" s="269">
        <v>16</v>
      </c>
      <c r="O53" s="269">
        <v>8</v>
      </c>
      <c r="P53" s="269">
        <v>16</v>
      </c>
      <c r="Q53" s="251"/>
      <c r="R53" s="308"/>
      <c r="S53" s="304"/>
      <c r="T53" s="278"/>
      <c r="U53" s="256"/>
      <c r="V53" s="214"/>
      <c r="W53" s="215"/>
      <c r="X53" s="215"/>
      <c r="Y53" s="215"/>
      <c r="Z53" s="215"/>
      <c r="AA53" s="215"/>
      <c r="AB53" s="216"/>
    </row>
    <row r="54" spans="1:28" ht="6" customHeight="1">
      <c r="A54" s="211"/>
      <c r="B54" s="212"/>
      <c r="C54" s="212"/>
      <c r="D54" s="212"/>
      <c r="E54" s="212"/>
      <c r="F54" s="212"/>
      <c r="G54" s="212"/>
      <c r="H54" s="213"/>
      <c r="I54" s="248"/>
      <c r="J54" s="268"/>
      <c r="K54" s="191"/>
      <c r="L54" s="269">
        <v>14</v>
      </c>
      <c r="M54" s="316"/>
      <c r="N54" s="315">
        <v>14</v>
      </c>
      <c r="O54" s="269">
        <v>7</v>
      </c>
      <c r="P54" s="269">
        <v>14</v>
      </c>
      <c r="Q54" s="251"/>
      <c r="R54" s="309">
        <f>0.1*(V3)</f>
        <v>5.4</v>
      </c>
      <c r="S54" s="304"/>
      <c r="T54" s="278"/>
      <c r="U54" s="256"/>
      <c r="V54" s="214"/>
      <c r="W54" s="215"/>
      <c r="X54" s="215"/>
      <c r="Y54" s="215"/>
      <c r="Z54" s="215"/>
      <c r="AA54" s="215"/>
      <c r="AB54" s="216"/>
    </row>
    <row r="55" spans="1:28" ht="6" customHeight="1">
      <c r="A55" s="211"/>
      <c r="B55" s="212"/>
      <c r="C55" s="212"/>
      <c r="D55" s="212"/>
      <c r="E55" s="212"/>
      <c r="F55" s="212"/>
      <c r="G55" s="212"/>
      <c r="H55" s="213"/>
      <c r="I55" s="248"/>
      <c r="J55" s="268"/>
      <c r="K55" s="191"/>
      <c r="L55" s="269">
        <v>12</v>
      </c>
      <c r="M55" s="316"/>
      <c r="N55" s="269">
        <v>12</v>
      </c>
      <c r="O55" s="269">
        <v>6</v>
      </c>
      <c r="P55" s="269">
        <v>12</v>
      </c>
      <c r="Q55" s="259"/>
      <c r="R55" s="309"/>
      <c r="S55" s="304"/>
      <c r="T55" s="278"/>
      <c r="U55" s="256"/>
      <c r="V55" s="214"/>
      <c r="W55" s="215"/>
      <c r="X55" s="215"/>
      <c r="Y55" s="215"/>
      <c r="Z55" s="215"/>
      <c r="AA55" s="215"/>
      <c r="AB55" s="216"/>
    </row>
    <row r="56" spans="1:28" ht="6" customHeight="1">
      <c r="A56" s="211"/>
      <c r="B56" s="212"/>
      <c r="C56" s="212"/>
      <c r="D56" s="212"/>
      <c r="E56" s="212"/>
      <c r="F56" s="212"/>
      <c r="G56" s="212"/>
      <c r="H56" s="213"/>
      <c r="I56" s="248"/>
      <c r="J56" s="268"/>
      <c r="K56" s="191"/>
      <c r="L56" s="269">
        <v>10</v>
      </c>
      <c r="M56" s="316"/>
      <c r="N56" s="315">
        <v>10</v>
      </c>
      <c r="O56" s="269">
        <v>5</v>
      </c>
      <c r="P56" s="270">
        <v>10</v>
      </c>
      <c r="Q56" s="251"/>
      <c r="R56" s="309"/>
      <c r="S56" s="304"/>
      <c r="T56" s="278"/>
      <c r="U56" s="256"/>
      <c r="V56" s="214"/>
      <c r="W56" s="215"/>
      <c r="X56" s="215"/>
      <c r="Y56" s="215"/>
      <c r="Z56" s="215"/>
      <c r="AA56" s="215"/>
      <c r="AB56" s="216"/>
    </row>
    <row r="57" spans="1:28" ht="6" customHeight="1">
      <c r="A57" s="211"/>
      <c r="B57" s="212"/>
      <c r="C57" s="212"/>
      <c r="D57" s="212"/>
      <c r="E57" s="212"/>
      <c r="F57" s="212"/>
      <c r="G57" s="212"/>
      <c r="H57" s="213"/>
      <c r="I57" s="248"/>
      <c r="J57" s="268"/>
      <c r="K57" s="191"/>
      <c r="L57" s="269">
        <v>8</v>
      </c>
      <c r="M57" s="316"/>
      <c r="N57" s="269">
        <v>8</v>
      </c>
      <c r="O57" s="269">
        <v>4</v>
      </c>
      <c r="P57" s="269">
        <v>8</v>
      </c>
      <c r="Q57" s="251"/>
      <c r="R57" s="308"/>
      <c r="S57" s="304"/>
      <c r="T57" s="278"/>
      <c r="U57" s="256"/>
      <c r="V57" s="214"/>
      <c r="W57" s="215"/>
      <c r="X57" s="215"/>
      <c r="Y57" s="215"/>
      <c r="Z57" s="215"/>
      <c r="AA57" s="215"/>
      <c r="AB57" s="216"/>
    </row>
    <row r="58" spans="1:28" ht="6" customHeight="1">
      <c r="A58" s="211"/>
      <c r="B58" s="212"/>
      <c r="C58" s="212"/>
      <c r="D58" s="212"/>
      <c r="E58" s="212"/>
      <c r="F58" s="212"/>
      <c r="G58" s="212"/>
      <c r="H58" s="213"/>
      <c r="I58" s="248"/>
      <c r="J58" s="268"/>
      <c r="K58" s="191"/>
      <c r="L58" s="269">
        <v>6</v>
      </c>
      <c r="M58" s="316"/>
      <c r="N58" s="315">
        <v>6</v>
      </c>
      <c r="O58" s="269">
        <v>3</v>
      </c>
      <c r="P58" s="269">
        <v>6</v>
      </c>
      <c r="Q58" s="251"/>
      <c r="R58" s="308"/>
      <c r="S58" s="304"/>
      <c r="T58" s="278"/>
      <c r="U58" s="256"/>
      <c r="V58" s="214"/>
      <c r="W58" s="215"/>
      <c r="X58" s="215"/>
      <c r="Y58" s="215"/>
      <c r="Z58" s="215"/>
      <c r="AA58" s="215"/>
      <c r="AB58" s="216"/>
    </row>
    <row r="59" spans="1:28" ht="6" customHeight="1">
      <c r="A59" s="211"/>
      <c r="B59" s="212"/>
      <c r="C59" s="212"/>
      <c r="D59" s="212"/>
      <c r="E59" s="212"/>
      <c r="F59" s="212"/>
      <c r="G59" s="212"/>
      <c r="H59" s="213"/>
      <c r="I59" s="248"/>
      <c r="J59" s="268"/>
      <c r="K59" s="191"/>
      <c r="L59" s="269">
        <v>4</v>
      </c>
      <c r="M59" s="316"/>
      <c r="N59" s="269">
        <v>4</v>
      </c>
      <c r="O59" s="269">
        <v>2</v>
      </c>
      <c r="P59" s="269">
        <v>4</v>
      </c>
      <c r="Q59" s="251"/>
      <c r="R59" s="309">
        <v>0</v>
      </c>
      <c r="S59" s="304"/>
      <c r="T59" s="278"/>
      <c r="U59" s="256"/>
      <c r="V59" s="214"/>
      <c r="W59" s="215"/>
      <c r="X59" s="215"/>
      <c r="Y59" s="215"/>
      <c r="Z59" s="215"/>
      <c r="AA59" s="215"/>
      <c r="AB59" s="216"/>
    </row>
    <row r="60" spans="1:28" ht="6" customHeight="1" thickBot="1">
      <c r="A60" s="217"/>
      <c r="B60" s="218"/>
      <c r="C60" s="218"/>
      <c r="D60" s="218"/>
      <c r="E60" s="218"/>
      <c r="F60" s="218"/>
      <c r="G60" s="218"/>
      <c r="H60" s="219"/>
      <c r="I60" s="248"/>
      <c r="J60" s="268"/>
      <c r="K60" s="191"/>
      <c r="L60" s="269">
        <v>2</v>
      </c>
      <c r="M60" s="316"/>
      <c r="N60" s="315">
        <v>2</v>
      </c>
      <c r="O60" s="269">
        <v>1</v>
      </c>
      <c r="P60" s="270">
        <v>2</v>
      </c>
      <c r="Q60" s="259"/>
      <c r="R60" s="309"/>
      <c r="S60" s="304"/>
      <c r="T60" s="278"/>
      <c r="U60" s="256"/>
      <c r="V60" s="220"/>
      <c r="W60" s="221"/>
      <c r="X60" s="221"/>
      <c r="Y60" s="221"/>
      <c r="Z60" s="221"/>
      <c r="AA60" s="221"/>
      <c r="AB60" s="222"/>
    </row>
    <row r="61" spans="1:28" ht="4" customHeight="1">
      <c r="A61" s="190"/>
      <c r="B61" s="191"/>
      <c r="C61" s="191"/>
      <c r="D61" s="191"/>
      <c r="E61" s="191"/>
      <c r="F61" s="191"/>
      <c r="G61" s="191"/>
      <c r="H61" s="191"/>
      <c r="I61" s="191"/>
      <c r="J61" s="268"/>
      <c r="K61" s="191"/>
      <c r="L61" s="191"/>
      <c r="M61" s="191"/>
      <c r="N61" s="191"/>
      <c r="O61" s="250"/>
      <c r="P61" s="191"/>
      <c r="Q61" s="191"/>
      <c r="R61" s="309"/>
      <c r="S61" s="191"/>
      <c r="T61" s="278"/>
      <c r="U61" s="191"/>
      <c r="V61" s="191"/>
      <c r="W61" s="191"/>
      <c r="X61" s="191"/>
      <c r="Y61" s="191"/>
      <c r="Z61" s="191"/>
      <c r="AA61" s="191"/>
      <c r="AB61" s="182"/>
    </row>
    <row r="62" spans="1:28" ht="4" customHeight="1" thickBot="1">
      <c r="A62" s="195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305"/>
      <c r="O62" s="30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7"/>
    </row>
  </sheetData>
  <sheetProtection sheet="1" objects="1" scenarios="1"/>
  <mergeCells count="44">
    <mergeCell ref="V55:AB57"/>
    <mergeCell ref="V58:AB60"/>
    <mergeCell ref="V28:AB30"/>
    <mergeCell ref="P6:T6"/>
    <mergeCell ref="V10:AB12"/>
    <mergeCell ref="V40:AB42"/>
    <mergeCell ref="V43:AB45"/>
    <mergeCell ref="V34:AB36"/>
    <mergeCell ref="V13:AB15"/>
    <mergeCell ref="V16:AB18"/>
    <mergeCell ref="V19:AB21"/>
    <mergeCell ref="V22:AB24"/>
    <mergeCell ref="V25:AB27"/>
    <mergeCell ref="T12:T61"/>
    <mergeCell ref="R49:R51"/>
    <mergeCell ref="R44:R46"/>
    <mergeCell ref="R19:R21"/>
    <mergeCell ref="R14:R16"/>
    <mergeCell ref="V46:AB48"/>
    <mergeCell ref="V49:AB51"/>
    <mergeCell ref="V52:AB54"/>
    <mergeCell ref="R39:R41"/>
    <mergeCell ref="R34:R36"/>
    <mergeCell ref="A34:H36"/>
    <mergeCell ref="A40:H42"/>
    <mergeCell ref="R29:R31"/>
    <mergeCell ref="R24:R26"/>
    <mergeCell ref="R54:R56"/>
    <mergeCell ref="R9:R11"/>
    <mergeCell ref="R59:R61"/>
    <mergeCell ref="A10:H12"/>
    <mergeCell ref="A13:H15"/>
    <mergeCell ref="A16:H18"/>
    <mergeCell ref="A19:H21"/>
    <mergeCell ref="A58:H60"/>
    <mergeCell ref="J11:J61"/>
    <mergeCell ref="A43:H45"/>
    <mergeCell ref="A46:H48"/>
    <mergeCell ref="A49:H51"/>
    <mergeCell ref="A52:H54"/>
    <mergeCell ref="A55:H57"/>
    <mergeCell ref="A22:H24"/>
    <mergeCell ref="A25:H27"/>
    <mergeCell ref="A28:H30"/>
  </mergeCells>
  <phoneticPr fontId="3" type="noConversion"/>
  <conditionalFormatting sqref="N8:N9">
    <cfRule type="containsText" dxfId="4" priority="92" operator="containsText" text="1">
      <formula>NOT(ISERROR(SEARCH("1",N8)))</formula>
    </cfRule>
    <cfRule type="containsText" dxfId="3" priority="93" operator="containsText" text="0">
      <formula>NOT(ISERROR(SEARCH("0",N8)))</formula>
    </cfRule>
  </conditionalFormatting>
  <conditionalFormatting sqref="N11:N60">
    <cfRule type="cellIs" dxfId="2" priority="3" operator="lessThan">
      <formula>$W$4</formula>
    </cfRule>
    <cfRule type="cellIs" dxfId="0" priority="2" operator="greaterThan">
      <formula>$W$4</formula>
    </cfRule>
  </conditionalFormatting>
  <conditionalFormatting sqref="L10:P61">
    <cfRule type="cellIs" dxfId="1" priority="1" operator="equal">
      <formula>$X$5</formula>
    </cfRule>
  </conditionalFormatting>
  <dataValidations count="1">
    <dataValidation type="list" allowBlank="1" showInputMessage="1" showErrorMessage="1" sqref="A4">
      <formula1>Students</formula1>
    </dataValidation>
  </dataValidations>
  <pageMargins left="0.75" right="0.75" top="1" bottom="1" header="0.5" footer="0.34722222222222221"/>
  <pageSetup paperSize="9" orientation="landscape" horizontalDpi="4294967292" verticalDpi="4294967292"/>
  <headerFooter>
    <oddHeader>&amp;L_x000D_AsTTLe: &amp;"-,Bold"As&amp;"-,Regular"sessment &amp;"-,Bold"T&amp;"-,Regular"ool for &amp;"-,Bold"T&amp;"-,Regular"eching and &amp;"-,Bold"Le&amp;"-,Regular"arning_x000D_&amp;C_x000D__x000D_</oddHeader>
  </headerFooter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Class Details</vt:lpstr>
      <vt:lpstr>Results</vt:lpstr>
      <vt:lpstr>Graphed Results</vt:lpstr>
      <vt:lpstr>asTTle</vt:lpstr>
    </vt:vector>
  </TitlesOfParts>
  <Company>Croydon Maroondah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Brenton Millott</dc:creator>
  <cp:lastModifiedBy>Brenton Millott</cp:lastModifiedBy>
  <cp:lastPrinted>2013-09-01T06:02:29Z</cp:lastPrinted>
  <dcterms:created xsi:type="dcterms:W3CDTF">2013-08-29T04:23:21Z</dcterms:created>
  <dcterms:modified xsi:type="dcterms:W3CDTF">2013-09-04T02:58:23Z</dcterms:modified>
</cp:coreProperties>
</file>